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te360-my.sharepoint.com/personal/adityaranjan_sahoo_te_com/Documents/Desktop/A/"/>
    </mc:Choice>
  </mc:AlternateContent>
  <xr:revisionPtr revIDLastSave="0" documentId="8_{1E0630FE-5074-4E8A-BF50-AEC7B0DAEDD4}" xr6:coauthVersionLast="47" xr6:coauthVersionMax="47" xr10:uidLastSave="{00000000-0000-0000-0000-000000000000}"/>
  <bookViews>
    <workbookView xWindow="-110" yWindow="-110" windowWidth="19420" windowHeight="10300" tabRatio="721" activeTab="1" xr2:uid="{00000000-000D-0000-FFFF-FFFF00000000}"/>
  </bookViews>
  <sheets>
    <sheet name="Intro &amp; Instructions" sheetId="7" r:id="rId1"/>
    <sheet name="Building Information" sheetId="1" r:id="rId2"/>
    <sheet name="Utility Load Profiles" sheetId="33" r:id="rId3"/>
    <sheet name="Utility Costs" sheetId="32" r:id="rId4"/>
    <sheet name="Significant Energy Users" sheetId="34" r:id="rId5"/>
    <sheet name="ECM Summary" sheetId="36" r:id="rId6"/>
    <sheet name="ECM 1" sheetId="37" r:id="rId7"/>
    <sheet name="ECM 2" sheetId="54" r:id="rId8"/>
    <sheet name="ECM 3" sheetId="55" r:id="rId9"/>
    <sheet name="ECM 4" sheetId="56" r:id="rId10"/>
    <sheet name="ECM 5" sheetId="57" r:id="rId11"/>
    <sheet name="ECM 6" sheetId="58" r:id="rId12"/>
    <sheet name="ECM 7" sheetId="59" r:id="rId13"/>
    <sheet name="ECM 8" sheetId="60" r:id="rId14"/>
    <sheet name="ECM 9" sheetId="61" r:id="rId15"/>
    <sheet name="ECM 10" sheetId="62" r:id="rId16"/>
    <sheet name="ECM 11" sheetId="63" r:id="rId17"/>
    <sheet name="ECM 12" sheetId="64" r:id="rId18"/>
    <sheet name="ECM 13" sheetId="65" r:id="rId19"/>
    <sheet name="ECM 14" sheetId="66" r:id="rId20"/>
    <sheet name="ECM 15" sheetId="67" r:id="rId21"/>
    <sheet name="Quick Converter" sheetId="9" r:id="rId22"/>
    <sheet name="Lists" sheetId="35" r:id="rId23"/>
    <sheet name="Percent Savings Calcs" sheetId="6" state="hidden" r:id="rId24"/>
  </sheets>
  <externalReferences>
    <externalReference r:id="rId25"/>
    <externalReference r:id="rId26"/>
  </externalReferences>
  <definedNames>
    <definedName name="_xlnm._FilterDatabase" localSheetId="23" hidden="1">'Percent Savings Calcs'!$A$3:$A$248</definedName>
    <definedName name="abc">'[1]Fuel Types'!#REF!,'[1]Fuel Types'!#REF!</definedName>
    <definedName name="BroadFuel">'[1]Oxidation Factors'!$C$65:$C$71</definedName>
    <definedName name="BroadFuelCats">'[1]Oxidation Factors'!#REF!</definedName>
    <definedName name="Category">Lists!$H$2:$I$2</definedName>
    <definedName name="DATA">'[1]Energy Accomplishments'!#REF!</definedName>
    <definedName name="Del_En_Index">OFFSET('[1]Indexed Graphs'!$E$21,3,0,1,'[1]At a Glance Intensity Summary'!$C$9-'[1]At a Glance Intensity Summary'!$B$9+1)</definedName>
    <definedName name="Del_En_Index2">OFFSET('[1]Indexed Graphs'!$E$21,3,0,1,'[1]Indexed Graphs'!$C$11-'[1]Indexed Graphs'!$B$11+1)</definedName>
    <definedName name="Del_En_Index3">OFFSET('[1]Energy Summary'!$E$46,2,0,1,'[1]Energy Summary'!$C$10-'[1]Energy Summary'!$B$10+1)</definedName>
    <definedName name="Del_En_Inten_Index">OFFSET('[1]Indexed Graphs'!$E$47,3,0,1,'[1]At a Glance Intensity Summary'!$C$9-'[1]At a Glance Intensity Summary'!$B$9+1)</definedName>
    <definedName name="Del_En_Inten_Index2">OFFSET('[1]Indexed Graphs'!$E$47,3,0,1,'[1]Indexed Graphs'!$C$11-'[1]Indexed Graphs'!$B$11+1)</definedName>
    <definedName name="Del_En_Intensity">OFFSET('[1]At a Glance Intensity Summary'!$G$91,2,0,1,'[1]At a Glance Intensity Summary'!$C$9-'[1]At a Glance Intensity Summary'!$B$9+1)</definedName>
    <definedName name="Del_En_Intensity2">OFFSET('[1]Energy Use vs Time'!$E$48,2,0,1,'[1]Energy Use vs Time'!$C$11-'[1]Energy Use vs Time'!$B$11+1)</definedName>
    <definedName name="Del_En_Red">OFFSET('[1]Energy Summary'!$F$72,5,0,1,'[1]Energy Summary'!$C$10-'[1]Energy Summary'!$B$10+1)</definedName>
    <definedName name="Del_En_Use">OFFSET('[1]At a Glance Intensity Summary'!$G$91,1,0,1,'[1]At a Glance Intensity Summary'!$C$9-'[1]At a Glance Intensity Summary'!$B$9+1)</definedName>
    <definedName name="Del_En_Use2">OFFSET('[1]Energy Use vs Time'!$E$48,1,0,1,'[1]Energy Use vs Time'!$C$11-'[1]Energy Use vs Time'!$B$11+1)</definedName>
    <definedName name="Del_En_Use3">OFFSET('[1]At a Glance Goal Summary'!$D$47,1,0,1,'[1]At a Glance Goal Summary'!$C$8-'[1]At a Glance Goal Summary'!$B$8+1)</definedName>
    <definedName name="Del_En_Use4">OFFSET('[1]Energy Summary'!$E$22,2,0,1,'[1]Energy Summary'!$C$10-'[1]Energy Summary'!$B$10+1)</definedName>
    <definedName name="Del_En_Use5">OFFSET('[1]At a Glance Summary'!$G$90,1,0,1,'[1]At a Glance Summary'!$C$9-'[1]At a Glance Summary'!$B$9+1)</definedName>
    <definedName name="eGRID">'[1]eGRID Electricity Factors'!$B$6:$B$31</definedName>
    <definedName name="En_Exp_Inten_Index">OFFSET('[1]Indexed Graphs'!$E$47,1,0,1,'[1]At a Glance Intensity Summary'!$C$9-'[1]At a Glance Intensity Summary'!$B$9+1)</definedName>
    <definedName name="En_Exp_Inten_Index2">OFFSET('[1]Indexed Graphs'!$E$47,1,0,1,'[1]Indexed Graphs'!$C$11-'[1]Indexed Graphs'!$B$11+1)</definedName>
    <definedName name="En_GHG_Emissions">OFFSET('[1]At a Glance Intensity Summary'!$G$101,1,0,1,'[1]At a Glance Intensity Summary'!$C$9-'[1]At a Glance Intensity Summary'!$B$9+1)</definedName>
    <definedName name="En_GHG_Emissions2">OFFSET('[1]GHG Report'!$D$25,1,0,1,'[1]GHG Report'!$C$11-'[1]GHG Report'!$B$11+1)</definedName>
    <definedName name="En_GHG_Emissions3">OFFSET('[1]At a Glance Goal Summary'!$E$71,1,0,1,'[1]At a Glance Goal Summary'!$C$8-'[1]At a Glance Goal Summary'!$B$8+1)</definedName>
    <definedName name="En_GHG_Emissions4">OFFSET('[1]Energy Summary'!$E$22,3,0,1,'[1]Energy Summary'!$C$10-'[1]Energy Summary'!$B$10+1)</definedName>
    <definedName name="En_GHG_Emissions5">OFFSET('[1]At a Glance Summary'!$G$98,1,0,1,'[1]At a Glance Summary'!$C$9-'[1]At a Glance Summary'!$B$9+1)</definedName>
    <definedName name="En_GHG_Index">OFFSET('[1]Indexed Graphs'!$E$21,4,0,1,'[1]At a Glance Intensity Summary'!$C$9-'[1]At a Glance Intensity Summary'!$B$9+1)</definedName>
    <definedName name="En_GHG_Index2">OFFSET('[1]Indexed Graphs'!$E$21,4,0,1,'[1]Indexed Graphs'!$C$11-'[1]Indexed Graphs'!$B$11+1)</definedName>
    <definedName name="En_GHG_Index3">OFFSET('[1]Energy Summary'!$E$46,3,0,1,'[1]Energy Summary'!$C$10-'[1]Energy Summary'!$B$10+1)</definedName>
    <definedName name="En_GHG_Inten_Index">OFFSET('[1]Indexed Graphs'!$E$47,4,0,1,'[1]At a Glance Intensity Summary'!$C$9-'[1]At a Glance Intensity Summary'!$B$9+1)</definedName>
    <definedName name="En_GHG_Inten_Index2">OFFSET('[1]Indexed Graphs'!$E$47,4,0,1,'[1]Indexed Graphs'!$C$11-'[1]Indexed Graphs'!$B$11+1)</definedName>
    <definedName name="En_GHG_Intensity">OFFSET('[1]At a Glance Intensity Summary'!$G$101,2,0,1,'[1]At a Glance Intensity Summary'!$C$9-'[1]At a Glance Intensity Summary'!$B$9+1)</definedName>
    <definedName name="En_GHG_Intensity2">OFFSET('[1]GHG Report'!$D$25,2,0,1,'[1]GHG Report'!$C$11-'[1]GHG Report'!$B$11+1)</definedName>
    <definedName name="En_GHG_Red">OFFSET('[1]Energy Summary'!$F$72,6,0,1,'[1]Energy Summary'!$C$10-'[1]Energy Summary'!$B$10+1)</definedName>
    <definedName name="EnEmisCat">'[1]Monthly Energy and Emissions'!$B$41:$B$43</definedName>
    <definedName name="Energy">Lists!$H$3:$H$9</definedName>
    <definedName name="Energy_Exp_EnIntensity">OFFSET('[1]Cost Report'!$D$72,1,0,1,'[1]Cost Report'!$C$11-'[1]Cost Report'!$B$11+1)</definedName>
    <definedName name="Energy_Exp_Index">OFFSET('[1]Cost Report'!$D$48,2,0,1,'[1]Cost Report'!$C$11-'[1]Cost Report'!$B$11+1)</definedName>
    <definedName name="Energy_Exp_Index2">OFFSET('[1]Indexed Graphs'!$E$21,1,0,1,'[1]At a Glance Intensity Summary'!$C$9-'[1]At a Glance Intensity Summary'!$B$9+1)</definedName>
    <definedName name="Energy_Exp_Index3">OFFSET('[1]Indexed Graphs'!$E$21,1,0,1,'[1]Indexed Graphs'!$C$11-'[1]Indexed Graphs'!$B$11+1)</definedName>
    <definedName name="Energy_Exp_Intensity">OFFSET('[1]At a Glance Intensity Summary'!$G$106,2,0,1,'[1]At a Glance Intensity Summary'!$C$9-'[1]At a Glance Intensity Summary'!$B$9+1)</definedName>
    <definedName name="Energy_Exp1">OFFSET('[1]Cost Report'!$D$24,2,0,1,'[1]Cost Report'!$C$11-'[1]Cost Report'!$B$11+1)</definedName>
    <definedName name="Energy_Exp2">OFFSET('[1]At a Glance Intensity Summary'!$G$106,1,0,1,'[1]At a Glance Intensity Summary'!$C$9-'[1]At a Glance Intensity Summary'!$B$9+1)</definedName>
    <definedName name="Energy_Exp3">OFFSET('[1]At a Glance Summary'!$G$102,1,0,1,'[1]At a Glance Summary'!$C$9-'[1]At a Glance Summary'!$B$9+1)</definedName>
    <definedName name="EnergyUnits">'[1]Heat Values'!$D$9:$AB$9</definedName>
    <definedName name="Facility">Lists!$C$3:$C$9</definedName>
    <definedName name="FacilityName">'[1]Basic Information'!$C$26:$C$45</definedName>
    <definedName name="FacilityName2">[1]Lists!$B$10:$B$30</definedName>
    <definedName name="FuelType">'[1]Fuel Types'!$C$10:$C$55</definedName>
    <definedName name="FuelTypes">'[1]Fuel Types'!$C$50:$C$55,'[1]Fuel Types'!$C$10:$C$48</definedName>
    <definedName name="FuelUnits">#REF!</definedName>
    <definedName name="GasHeatValue">'[1]Fuel Types'!$C$124:$G$124</definedName>
    <definedName name="GasVolume" localSheetId="21">'[2]Heat Values'!$T$9:$X$9</definedName>
    <definedName name="GasVolume">'[1]Heat Values'!$T$9:$X$9</definedName>
    <definedName name="GHG_Intensity">OFFSET('[1]At a Glance Intensity Summary'!$G$96,2,0,1,'[1]At a Glance Intensity Summary'!$C$9-'[1]At a Glance Intensity Summary'!$B$9+1)</definedName>
    <definedName name="Graph_Years">OFFSET('[1]Cost Report'!$D$24,0,0,1,'[1]Cost Report'!$C$11-'[1]Cost Report'!$B$11+1)</definedName>
    <definedName name="Graph_Years2">OFFSET('[1]At a Glance Intensity Summary'!$G$96,0,0,1,'[1]At a Glance Intensity Summary'!$C$9-'[1]At a Glance Intensity Summary'!$B$9+1)</definedName>
    <definedName name="Graph_Years3">OFFSET('[1]GHG Report'!$D$25,0,0,1,'[1]GHG Report'!$C$11-'[1]GHG Report'!$B$11+1)</definedName>
    <definedName name="Graph_Years4">OFFSET('[1]Energy Use vs Time'!$E$24,0,0,1,'[1]Energy Use vs Time'!$C$11-'[1]Energy Use vs Time'!$B$11+1)</definedName>
    <definedName name="Graph_Years5">OFFSET('[1]At a Glance Goal Summary'!$D$23,0,0,1,'[1]At a Glance Goal Summary'!$C$8-'[1]At a Glance Goal Summary'!$B$8+1)</definedName>
    <definedName name="Graph_Years6">OFFSET('[1]Indexed Graphs'!$E$21,0,0,1,'[1]Indexed Graphs'!$C$11-'[1]Indexed Graphs'!$B$11+1)</definedName>
    <definedName name="Graph_Years7">OFFSET('[1]Energy Summary'!$E$22,0,0,1,'[1]Energy Summary'!$C$10-'[1]Energy Summary'!$B$10+1)</definedName>
    <definedName name="Graph_Years8">OFFSET('[1]At a Glance Summary'!$G$94,0,0,1,'[1]At a Glance Summary'!$C$9-'[1]At a Glance Summary'!$B$9+1)</definedName>
    <definedName name="LiquidHeatValue">'[1]Fuel Types'!$C$120:$J$120</definedName>
    <definedName name="LiquidVolume" localSheetId="21">'[2]Heat Values'!$L$9:$S$9</definedName>
    <definedName name="LiquidVolume">'[1]Heat Values'!$L$9:$S$9</definedName>
    <definedName name="Manufacturing">Lists!$D$3:$D$8</definedName>
    <definedName name="Mass" localSheetId="21">'[2]Heat Values'!$D$9:$K$9</definedName>
    <definedName name="Mass">'[1]Heat Values'!$D$9:$K$9</definedName>
    <definedName name="MMBtu_Cons_Index">OFFSET('[1]Cost Report'!$D$48,1,0,1,'[1]Cost Report'!$C$11-'[1]Cost Report'!$B$11+1)</definedName>
    <definedName name="MMBtu_Cons1">OFFSET('[1]Cost Report'!$D$24,1,0,1,'[1]Cost Report'!$C$11-'[1]Cost Report'!$B$11+1)</definedName>
    <definedName name="MonthlyYears">[1]Lists!#REF!</definedName>
    <definedName name="Months">'[1]Monthly Data Year 1'!$J$9:$U$9</definedName>
    <definedName name="Months2">'[1]Dash Background'!$AF$3:$AF$15</definedName>
    <definedName name="Normalization_Metric_Index">OFFSET('[1]Indexed Graphs'!$E$21,6,0,1,'[1]At a Glance Intensity Summary'!$C$9-'[1]At a Glance Intensity Summary'!$B$9+1)</definedName>
    <definedName name="Normalization_Metric_Index2">OFFSET('[1]Indexed Graphs'!$E$21,6,0,1,'[1]Indexed Graphs'!$C$11-'[1]Indexed Graphs'!$B$11+1)</definedName>
    <definedName name="Prim_En_Index">OFFSET('[1]Indexed Graphs'!$E$21,2,0,1,'[1]At a Glance Intensity Summary'!$C$9-'[1]At a Glance Intensity Summary'!$B$9+1)</definedName>
    <definedName name="Prim_En_Index2">OFFSET('[1]Indexed Graphs'!$E$21,2,0,1,'[1]Indexed Graphs'!$C$11-'[1]Indexed Graphs'!$B$11+1)</definedName>
    <definedName name="Prim_En_Index3">OFFSET('[1]Energy Summary'!$E$46,1,0,1,'[1]Energy Summary'!$C$10-'[1]Energy Summary'!$B$10+1)</definedName>
    <definedName name="Prim_En_Inten_Index">OFFSET('[1]Indexed Graphs'!$E$47,2,0,1,'[1]At a Glance Intensity Summary'!$C$9-'[1]At a Glance Intensity Summary'!$B$9+1)</definedName>
    <definedName name="Prim_En_Inten_Index2">OFFSET('[1]Indexed Graphs'!$E$47,2,0,1,'[1]Indexed Graphs'!$C$11-'[1]Indexed Graphs'!$B$11+1)</definedName>
    <definedName name="Prim_En_Intensity">OFFSET('[1]At a Glance Intensity Summary'!$G$86,2,0,1,'[1]At a Glance Intensity Summary'!$C$9-'[1]At a Glance Intensity Summary'!$B$9+1)</definedName>
    <definedName name="Prim_En_Intensity2">OFFSET('[1]Energy Use vs Time'!$E$24,2,0,1,'[1]Energy Use vs Time'!$C$11-'[1]Energy Use vs Time'!$B$11+1)</definedName>
    <definedName name="Prim_En_Red">OFFSET('[1]Energy Summary'!$F$72,4,0,1,'[1]Energy Summary'!$C$10-'[1]Energy Summary'!$B$10+1)</definedName>
    <definedName name="Prim_En_Use">OFFSET('[1]At a Glance Intensity Summary'!$G$86,1,0,1,'[1]At a Glance Intensity Summary'!$C$9-'[1]At a Glance Intensity Summary'!$B$9+1)</definedName>
    <definedName name="Prim_En_Use2">OFFSET('[1]Energy Use vs Time'!$E$24,1,0,1,'[1]Energy Use vs Time'!$C$11-'[1]Energy Use vs Time'!$B$11+1)</definedName>
    <definedName name="Prim_En_Use3">OFFSET('[1]At a Glance Goal Summary'!$D$23,1,0,1,'[1]At a Glance Goal Summary'!$C$8-'[1]At a Glance Goal Summary'!$B$8+1)</definedName>
    <definedName name="Prim_En_Use4">OFFSET('[1]Energy Summary'!$E$22,1,0,1,'[1]Energy Summary'!$C$10-'[1]Energy Summary'!$B$10+1)</definedName>
    <definedName name="Prim_En_Use5">OFFSET('[1]At a Glance Summary'!$G$86,1,0,1,'[1]At a Glance Summary'!$C$9-'[1]At a Glance Summary'!$B$9+1)</definedName>
    <definedName name="_xlnm.Print_Area" localSheetId="1">'Building Information'!$A$1:$H$37</definedName>
    <definedName name="_xlnm.Print_Area" localSheetId="0">'Intro &amp; Instructions'!$A$1:$L$81</definedName>
    <definedName name="_xlnm.Print_Area" localSheetId="4">'Significant Energy Users'!$A$1:$H$13</definedName>
    <definedName name="SolidHeatValue">'[1]Fuel Types'!$C$116:$J$116</definedName>
    <definedName name="StateName">'[1]Basic Information'!#REF!</definedName>
    <definedName name="States">#REF!</definedName>
    <definedName name="SteamFuel">'[1]Steam and Transport'!#REF!</definedName>
    <definedName name="Target_Del_En_Use">OFFSET('[1]At a Glance Goal Summary'!$D$47,2,0,1,'[1]At a Glance Goal Summary'!$C$8-'[1]At a Glance Goal Summary'!$B$8+1)</definedName>
    <definedName name="Target_En_GHG_Emissions">OFFSET('[1]At a Glance Goal Summary'!$E$71,2,0,1,'[1]At a Glance Goal Summary'!$C$8-'[1]At a Glance Goal Summary'!$B$8+1)</definedName>
    <definedName name="Target_Prim_En_Use">OFFSET('[1]At a Glance Goal Summary'!$D$23,2,0,1,'[1]At a Glance Goal Summary'!$C$8-'[1]At a Glance Goal Summary'!$B$8+1)</definedName>
    <definedName name="Target_Tot_GHG_Em">OFFSET('[1]At a Glance Goal Summary'!#REF!,2,0,1,'[1]At a Glance Goal Summary'!$C$8-'[1]At a Glance Goal Summary'!$B$8+1)</definedName>
    <definedName name="Tot_GHG_Em">OFFSET('[1]At a Glance Intensity Summary'!$G$96,1,0,1,'[1]At a Glance Intensity Summary'!$C$9-'[1]At a Glance Intensity Summary'!$B$9+1)</definedName>
    <definedName name="Tot_GHG_Em2">OFFSET('[1]GHG Report'!#REF!,1,0,1,'[1]GHG Report'!$C$11-'[1]GHG Report'!$B$11+1)</definedName>
    <definedName name="Tot_GHG_Em3">OFFSET('[1]At a Glance Goal Summary'!#REF!,1,0,1,'[1]At a Glance Goal Summary'!$C$8-'[1]At a Glance Goal Summary'!$B$8+1)</definedName>
    <definedName name="Tot_GHG_Em4">OFFSET('[1]At a Glance Summary'!$G$94,1,0,1,'[1]At a Glance Summary'!$C$9-'[1]At a Glance Summary'!$B$9+1)</definedName>
    <definedName name="Tot_GHG_Index">OFFSET('[1]Indexed Graphs'!$E$21,5,0,1,'[1]At a Glance Intensity Summary'!$C$9-'[1]At a Glance Intensity Summary'!$B$9+1)</definedName>
    <definedName name="Tot_GHG_Index2">OFFSET('[1]Indexed Graphs'!$E$21,5,0,1,'[1]Indexed Graphs'!$C$11-'[1]Indexed Graphs'!$B$11+1)</definedName>
    <definedName name="Tot_GHG_Inten_Index">OFFSET('[1]Indexed Graphs'!$E$47,5,0,1,'[1]At a Glance Intensity Summary'!$C$9-'[1]At a Glance Intensity Summary'!$B$9+1)</definedName>
    <definedName name="Tot_GHG_Inten_Index2">OFFSET('[1]Indexed Graphs'!$E$47,5,0,1,'[1]Indexed Graphs'!$C$11-'[1]Indexed Graphs'!$B$11+1)</definedName>
    <definedName name="Tot_GHG_Intensity2">OFFSET('[1]GHG Report'!#REF!,2,0,1,'[1]GHG Report'!$C$11-'[1]GHG Report'!$B$11+1)</definedName>
    <definedName name="Water">Lists!$I$3:$I$7</definedName>
    <definedName name="Years">'[1]Energy Data'!$J$9:$GX$9</definedName>
    <definedName name="Years2">[1]Lists!$E$3:$S$3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67" l="1"/>
  <c r="L27" i="66"/>
  <c r="L27" i="65"/>
  <c r="L27" i="64"/>
  <c r="L27" i="63"/>
  <c r="L27" i="62"/>
  <c r="L27" i="61"/>
  <c r="L27" i="60"/>
  <c r="L27" i="59"/>
  <c r="L27" i="58"/>
  <c r="L27" i="57"/>
  <c r="L27" i="56"/>
  <c r="L27" i="55"/>
  <c r="L27" i="54"/>
  <c r="L27" i="37"/>
  <c r="V19" i="32"/>
  <c r="W19" i="32"/>
  <c r="B19" i="1"/>
  <c r="X19" i="32" l="1"/>
  <c r="D27" i="67"/>
  <c r="C22" i="67"/>
  <c r="D5" i="67"/>
  <c r="D27" i="66"/>
  <c r="C22" i="66"/>
  <c r="D5" i="66"/>
  <c r="D27" i="65"/>
  <c r="C22" i="65"/>
  <c r="D5" i="65"/>
  <c r="D27" i="64"/>
  <c r="C22" i="64"/>
  <c r="D5" i="64"/>
  <c r="D27" i="63"/>
  <c r="C22" i="63"/>
  <c r="D5" i="63"/>
  <c r="D27" i="62"/>
  <c r="C22" i="62"/>
  <c r="D5" i="62"/>
  <c r="D27" i="61"/>
  <c r="C22" i="61"/>
  <c r="D5" i="61"/>
  <c r="D27" i="60"/>
  <c r="C22" i="60"/>
  <c r="D5" i="60"/>
  <c r="D27" i="59"/>
  <c r="C22" i="59"/>
  <c r="D5" i="59"/>
  <c r="D27" i="58"/>
  <c r="C22" i="58"/>
  <c r="D5" i="58"/>
  <c r="D27" i="57"/>
  <c r="C22" i="57"/>
  <c r="D5" i="57"/>
  <c r="D27" i="56"/>
  <c r="C22" i="56"/>
  <c r="D5" i="56"/>
  <c r="D27" i="55"/>
  <c r="C22" i="55"/>
  <c r="D5" i="55"/>
  <c r="D27" i="54"/>
  <c r="C22" i="54"/>
  <c r="D5" i="54"/>
  <c r="D27" i="37"/>
  <c r="D5" i="37"/>
  <c r="B31" i="1" l="1"/>
  <c r="R12" i="36" a="1"/>
  <c r="M10" i="36" a="1"/>
  <c r="E10" i="36" a="1"/>
  <c r="P19" i="36" a="1"/>
  <c r="Q15" i="36" a="1"/>
  <c r="E18" i="36" a="1"/>
  <c r="R11" i="36" a="1"/>
  <c r="P16" i="36" a="1"/>
  <c r="P13" i="36" a="1"/>
  <c r="Q10" i="36" a="1"/>
  <c r="K9" i="36" a="1"/>
  <c r="C19" i="36" a="1"/>
  <c r="H11" i="36" a="1"/>
  <c r="B9" i="36" a="1"/>
  <c r="H12" i="36" a="1"/>
  <c r="R5" i="36" a="1"/>
  <c r="R16" i="36" a="1"/>
  <c r="G10" i="36" a="1"/>
  <c r="H5" i="36" a="1"/>
  <c r="G7" i="36" a="1"/>
  <c r="M17" i="36" a="1"/>
  <c r="C11" i="36" a="1"/>
  <c r="K6" i="36" a="1"/>
  <c r="B19" i="36" a="1"/>
  <c r="E15" i="36" a="1"/>
  <c r="G8" i="36" a="1"/>
  <c r="J16" i="36" a="1"/>
  <c r="E13" i="36" a="1"/>
  <c r="F9" i="36" a="1"/>
  <c r="F14" i="36" a="1"/>
  <c r="K19" i="36" a="1"/>
  <c r="O6" i="36" a="1"/>
  <c r="O16" i="36" a="1"/>
  <c r="K12" i="36" a="1"/>
  <c r="K17" i="36" a="1"/>
  <c r="B6" i="36" a="1"/>
  <c r="G16" i="36" a="1"/>
  <c r="F7" i="36" a="1"/>
  <c r="P6" i="36" a="1"/>
  <c r="O5" i="36" a="1"/>
  <c r="M15" i="36" a="1"/>
  <c r="R8" i="36" a="1"/>
  <c r="P11" i="36" a="1"/>
  <c r="P14" i="36" a="1"/>
  <c r="L16" i="36" a="1"/>
  <c r="G15" i="36" a="1"/>
  <c r="F12" i="36" a="1"/>
  <c r="L6" i="36" a="1"/>
  <c r="C13" i="36" a="1"/>
  <c r="E14" i="36" a="1"/>
  <c r="N18" i="36" a="1"/>
  <c r="P18" i="36" a="1"/>
  <c r="I10" i="36" a="1"/>
  <c r="B12" i="36" a="1"/>
  <c r="C6" i="36" a="1"/>
  <c r="B15" i="36" a="1"/>
  <c r="L18" i="36" a="1"/>
  <c r="O9" i="36" a="1"/>
  <c r="R13" i="36" a="1"/>
  <c r="G14" i="36" a="1"/>
  <c r="D17" i="36" a="1"/>
  <c r="Q14" i="36" a="1"/>
  <c r="H10" i="36" a="1"/>
  <c r="R19" i="36" a="1"/>
  <c r="G12" i="36" a="1"/>
  <c r="L5" i="36" a="1"/>
  <c r="J5" i="36" a="1"/>
  <c r="B18" i="36" a="1"/>
  <c r="C7" i="36" a="1"/>
  <c r="H15" i="36" a="1"/>
  <c r="C9" i="36" a="1"/>
  <c r="G17" i="36" a="1"/>
  <c r="O7" i="36" a="1"/>
  <c r="I7" i="36" a="1"/>
  <c r="R17" i="36" a="1"/>
  <c r="I15" i="36" a="1"/>
  <c r="K18" i="36" a="1"/>
  <c r="D6" i="36" a="1"/>
  <c r="H8" i="36" a="1"/>
  <c r="O10" i="36" a="1"/>
  <c r="B17" i="36" a="1"/>
  <c r="J6" i="36" a="1"/>
  <c r="J8" i="36" a="1"/>
  <c r="N10" i="36" a="1"/>
  <c r="O13" i="36" a="1"/>
  <c r="Q18" i="36" a="1"/>
  <c r="I6" i="36" a="1"/>
  <c r="N12" i="36" a="1"/>
  <c r="P9" i="36" a="1"/>
  <c r="Q9" i="36" a="1"/>
  <c r="Q11" i="36" a="1"/>
  <c r="B5" i="36" a="1"/>
  <c r="H19" i="36" a="1"/>
  <c r="J11" i="36" a="1"/>
  <c r="G11" i="36" a="1"/>
  <c r="G5" i="36" a="1"/>
  <c r="B10" i="36" a="1"/>
  <c r="I17" i="36" a="1"/>
  <c r="P12" i="36" a="1"/>
  <c r="O12" i="36" a="1"/>
  <c r="B11" i="36" a="1"/>
  <c r="F8" i="36" a="1"/>
  <c r="N8" i="36" a="1"/>
  <c r="F17" i="36" a="1"/>
  <c r="D18" i="36" a="1"/>
  <c r="Q7" i="36" a="1"/>
  <c r="N5" i="36" a="1"/>
  <c r="F11" i="36" a="1"/>
  <c r="I11" i="36" a="1"/>
  <c r="Q12" i="36" a="1"/>
  <c r="L14" i="36" a="1"/>
  <c r="F15" i="36" a="1"/>
  <c r="E9" i="36" a="1"/>
  <c r="E6" i="36" a="1"/>
  <c r="N13" i="36" a="1"/>
  <c r="J13" i="36" a="1"/>
  <c r="N11" i="36" a="1"/>
  <c r="D16" i="36" a="1"/>
  <c r="H17" i="36" a="1"/>
  <c r="J18" i="36" a="1"/>
  <c r="D5" i="36" a="1"/>
  <c r="E17" i="36" a="1"/>
  <c r="E16" i="36" a="1"/>
  <c r="D8" i="36" a="1"/>
  <c r="F10" i="36" a="1"/>
  <c r="L7" i="36" a="1"/>
  <c r="K16" i="36" a="1"/>
  <c r="N17" i="36" a="1"/>
  <c r="N6" i="36" a="1"/>
  <c r="D9" i="36" a="1"/>
  <c r="L19" i="36" a="1"/>
  <c r="B16" i="36" a="1"/>
  <c r="O18" i="36" a="1"/>
  <c r="L8" i="36" a="1"/>
  <c r="K11" i="36" a="1"/>
  <c r="H7" i="36" a="1"/>
  <c r="K10" i="36" a="1"/>
  <c r="R14" i="36" a="1"/>
  <c r="Q17" i="36" a="1"/>
  <c r="D10" i="36" a="1"/>
  <c r="M11" i="36" a="1"/>
  <c r="K15" i="36" a="1"/>
  <c r="M7" i="36" a="1"/>
  <c r="G13" i="36" a="1"/>
  <c r="I13" i="36" a="1"/>
  <c r="D15" i="36" a="1"/>
  <c r="M6" i="36" a="1"/>
  <c r="F18" i="36" a="1"/>
  <c r="I12" i="36" a="1"/>
  <c r="H14" i="36" a="1"/>
  <c r="R9" i="36" a="1"/>
  <c r="N16" i="36" a="1"/>
  <c r="E7" i="36" a="1"/>
  <c r="B14" i="36" a="1"/>
  <c r="M16" i="36" a="1"/>
  <c r="C17" i="36" a="1"/>
  <c r="L11" i="36" a="1"/>
  <c r="J9" i="36" a="1"/>
  <c r="K13" i="36" a="1"/>
  <c r="J7" i="36" a="1"/>
  <c r="D19" i="36" a="1"/>
  <c r="N7" i="36" a="1"/>
  <c r="P10" i="36" a="1"/>
  <c r="M8" i="36" a="1"/>
  <c r="M9" i="36" a="1"/>
  <c r="L17" i="36" a="1"/>
  <c r="P8" i="36" a="1"/>
  <c r="M14" i="36" a="1"/>
  <c r="I16" i="36" a="1"/>
  <c r="O11" i="36" a="1"/>
  <c r="D13" i="36" a="1"/>
  <c r="G18" i="36" a="1"/>
  <c r="Q8" i="36" a="1"/>
  <c r="E12" i="36" a="1"/>
  <c r="I19" i="36" a="1"/>
  <c r="B8" i="36" a="1"/>
  <c r="C10" i="36" a="1"/>
  <c r="O15" i="36" a="1"/>
  <c r="C12" i="36" a="1"/>
  <c r="E5" i="36" a="1"/>
  <c r="E19" i="36" a="1"/>
  <c r="N19" i="36" a="1"/>
  <c r="J10" i="36" a="1"/>
  <c r="M19" i="36" a="1"/>
  <c r="N15" i="36" a="1"/>
  <c r="I9" i="36" a="1"/>
  <c r="M13" i="36" a="1"/>
  <c r="P5" i="36" a="1"/>
  <c r="K7" i="36" a="1"/>
  <c r="D11" i="36" a="1"/>
  <c r="M5" i="36" a="1"/>
  <c r="E8" i="36" a="1"/>
  <c r="L9" i="36" a="1"/>
  <c r="P7" i="36" a="1"/>
  <c r="L10" i="36" a="1"/>
  <c r="M12" i="36" a="1"/>
  <c r="D14" i="36" a="1"/>
  <c r="H6" i="36" a="1"/>
  <c r="B7" i="36" a="1"/>
  <c r="C15" i="36" a="1"/>
  <c r="O17" i="36" a="1"/>
  <c r="G6" i="36" a="1"/>
  <c r="C5" i="36" a="1"/>
  <c r="P17" i="36" a="1"/>
  <c r="I14" i="36" a="1"/>
  <c r="N14" i="36" a="1"/>
  <c r="I5" i="36" a="1"/>
  <c r="L13" i="36" a="1"/>
  <c r="D7" i="36" a="1"/>
  <c r="C16" i="36" a="1"/>
  <c r="K5" i="36" a="1"/>
  <c r="L15" i="36" a="1"/>
  <c r="F5" i="36" a="1"/>
  <c r="J17" i="36" a="1"/>
  <c r="F6" i="36" a="1"/>
  <c r="C14" i="36" a="1"/>
  <c r="C8" i="36" a="1"/>
  <c r="O19" i="36" a="1"/>
  <c r="C18" i="36" a="1"/>
  <c r="K8" i="36" a="1"/>
  <c r="K14" i="36" a="1"/>
  <c r="Q13" i="36" a="1"/>
  <c r="H9" i="36" a="1"/>
  <c r="F19" i="36" a="1"/>
  <c r="Q16" i="36" a="1"/>
  <c r="H18" i="36" a="1"/>
  <c r="R15" i="36" a="1"/>
  <c r="G9" i="36" a="1"/>
  <c r="O14" i="36" a="1"/>
  <c r="I8" i="36" a="1"/>
  <c r="R18" i="36" a="1"/>
  <c r="G19" i="36" a="1"/>
  <c r="E11" i="36" a="1"/>
  <c r="R6" i="36" a="1"/>
  <c r="Q5" i="36" a="1"/>
  <c r="I18" i="36" a="1"/>
  <c r="O8" i="36" a="1"/>
  <c r="P15" i="36" a="1"/>
  <c r="Q19" i="36" a="1"/>
  <c r="L12" i="36" a="1"/>
  <c r="H13" i="36" a="1"/>
  <c r="R10" i="36" a="1"/>
  <c r="N9" i="36" a="1"/>
  <c r="J12" i="36" a="1"/>
  <c r="H16" i="36" a="1"/>
  <c r="J14" i="36" a="1"/>
  <c r="Q6" i="36" a="1"/>
  <c r="J19" i="36" a="1"/>
  <c r="J15" i="36" a="1"/>
  <c r="D12" i="36" a="1"/>
  <c r="F13" i="36" a="1"/>
  <c r="M18" i="36" a="1"/>
  <c r="F16" i="36" a="1"/>
  <c r="B13" i="36" a="1"/>
  <c r="R7" i="36" a="1"/>
  <c r="R7" i="36" l="1"/>
  <c r="B13" i="36"/>
  <c r="F16" i="36"/>
  <c r="M18" i="36"/>
  <c r="F13" i="36"/>
  <c r="D12" i="36"/>
  <c r="J15" i="36"/>
  <c r="J19" i="36"/>
  <c r="Q6" i="36"/>
  <c r="J14" i="36"/>
  <c r="H16" i="36"/>
  <c r="J12" i="36"/>
  <c r="N9" i="36"/>
  <c r="R10" i="36"/>
  <c r="H13" i="36"/>
  <c r="L12" i="36"/>
  <c r="Q19" i="36"/>
  <c r="P15" i="36"/>
  <c r="O8" i="36"/>
  <c r="I18" i="36"/>
  <c r="Q5" i="36"/>
  <c r="R6" i="36"/>
  <c r="E11" i="36"/>
  <c r="G19" i="36"/>
  <c r="R18" i="36"/>
  <c r="I8" i="36"/>
  <c r="O14" i="36"/>
  <c r="G9" i="36"/>
  <c r="R15" i="36"/>
  <c r="H18" i="36"/>
  <c r="Q16" i="36"/>
  <c r="F19" i="36"/>
  <c r="H9" i="36"/>
  <c r="Q13" i="36"/>
  <c r="K14" i="36"/>
  <c r="K8" i="36"/>
  <c r="C18" i="36"/>
  <c r="O19" i="36"/>
  <c r="C8" i="36"/>
  <c r="C14" i="36"/>
  <c r="F6" i="36"/>
  <c r="J17" i="36"/>
  <c r="F5" i="36"/>
  <c r="L15" i="36"/>
  <c r="K5" i="36"/>
  <c r="C16" i="36"/>
  <c r="D7" i="36"/>
  <c r="L13" i="36"/>
  <c r="I5" i="36"/>
  <c r="N14" i="36"/>
  <c r="I14" i="36"/>
  <c r="P17" i="36"/>
  <c r="C5" i="36"/>
  <c r="G6" i="36"/>
  <c r="O17" i="36"/>
  <c r="C15" i="36"/>
  <c r="B7" i="36"/>
  <c r="H6" i="36"/>
  <c r="D14" i="36"/>
  <c r="M12" i="36"/>
  <c r="L10" i="36"/>
  <c r="P7" i="36"/>
  <c r="L9" i="36"/>
  <c r="E8" i="36"/>
  <c r="M5" i="36"/>
  <c r="D11" i="36"/>
  <c r="K7" i="36"/>
  <c r="P5" i="36"/>
  <c r="M13" i="36"/>
  <c r="I9" i="36"/>
  <c r="N15" i="36"/>
  <c r="M19" i="36"/>
  <c r="J10" i="36"/>
  <c r="N19" i="36"/>
  <c r="E19" i="36"/>
  <c r="E5" i="36"/>
  <c r="C12" i="36"/>
  <c r="O15" i="36"/>
  <c r="C10" i="36"/>
  <c r="B8" i="36"/>
  <c r="I19" i="36"/>
  <c r="E12" i="36"/>
  <c r="Q8" i="36"/>
  <c r="G18" i="36"/>
  <c r="D13" i="36"/>
  <c r="O11" i="36"/>
  <c r="I16" i="36"/>
  <c r="M14" i="36"/>
  <c r="P8" i="36"/>
  <c r="L17" i="36"/>
  <c r="M9" i="36"/>
  <c r="M8" i="36"/>
  <c r="P10" i="36"/>
  <c r="N7" i="36"/>
  <c r="D19" i="36"/>
  <c r="J7" i="36"/>
  <c r="K13" i="36"/>
  <c r="J9" i="36"/>
  <c r="L11" i="36"/>
  <c r="C17" i="36"/>
  <c r="M16" i="36"/>
  <c r="B14" i="36"/>
  <c r="E7" i="36"/>
  <c r="N16" i="36"/>
  <c r="R9" i="36"/>
  <c r="H14" i="36"/>
  <c r="I12" i="36"/>
  <c r="F18" i="36"/>
  <c r="M6" i="36"/>
  <c r="D15" i="36"/>
  <c r="I13" i="36"/>
  <c r="G13" i="36"/>
  <c r="M7" i="36"/>
  <c r="K15" i="36"/>
  <c r="M11" i="36"/>
  <c r="D10" i="36"/>
  <c r="Q17" i="36"/>
  <c r="R14" i="36"/>
  <c r="K10" i="36"/>
  <c r="H7" i="36"/>
  <c r="K11" i="36"/>
  <c r="L8" i="36"/>
  <c r="O18" i="36"/>
  <c r="B16" i="36"/>
  <c r="L19" i="36"/>
  <c r="D9" i="36"/>
  <c r="N6" i="36"/>
  <c r="N17" i="36"/>
  <c r="K16" i="36"/>
  <c r="L7" i="36"/>
  <c r="F10" i="36"/>
  <c r="D8" i="36"/>
  <c r="E16" i="36"/>
  <c r="E17" i="36"/>
  <c r="D5" i="36"/>
  <c r="J18" i="36"/>
  <c r="H17" i="36"/>
  <c r="D16" i="36"/>
  <c r="N11" i="36"/>
  <c r="J13" i="36"/>
  <c r="N13" i="36"/>
  <c r="E6" i="36"/>
  <c r="E9" i="36"/>
  <c r="F15" i="36"/>
  <c r="L14" i="36"/>
  <c r="Q12" i="36"/>
  <c r="I11" i="36"/>
  <c r="F11" i="36"/>
  <c r="N5" i="36"/>
  <c r="Q7" i="36"/>
  <c r="D18" i="36"/>
  <c r="F17" i="36"/>
  <c r="N8" i="36"/>
  <c r="F8" i="36"/>
  <c r="B11" i="36"/>
  <c r="O12" i="36"/>
  <c r="P12" i="36"/>
  <c r="I17" i="36"/>
  <c r="B10" i="36"/>
  <c r="G5" i="36"/>
  <c r="G11" i="36"/>
  <c r="J11" i="36"/>
  <c r="H19" i="36"/>
  <c r="B5" i="36"/>
  <c r="Q11" i="36"/>
  <c r="Q9" i="36"/>
  <c r="P9" i="36"/>
  <c r="N12" i="36"/>
  <c r="I6" i="36"/>
  <c r="Q18" i="36"/>
  <c r="O13" i="36"/>
  <c r="N10" i="36"/>
  <c r="J8" i="36"/>
  <c r="J6" i="36"/>
  <c r="B17" i="36"/>
  <c r="O10" i="36"/>
  <c r="H8" i="36"/>
  <c r="D6" i="36"/>
  <c r="K18" i="36"/>
  <c r="I15" i="36"/>
  <c r="R17" i="36"/>
  <c r="I7" i="36"/>
  <c r="O7" i="36"/>
  <c r="G17" i="36"/>
  <c r="C9" i="36"/>
  <c r="H15" i="36"/>
  <c r="C7" i="36"/>
  <c r="B18" i="36"/>
  <c r="J5" i="36"/>
  <c r="L5" i="36"/>
  <c r="G12" i="36"/>
  <c r="R19" i="36"/>
  <c r="H10" i="36"/>
  <c r="Q14" i="36"/>
  <c r="D17" i="36"/>
  <c r="G14" i="36"/>
  <c r="R13" i="36"/>
  <c r="O9" i="36"/>
  <c r="L18" i="36"/>
  <c r="B15" i="36"/>
  <c r="C6" i="36"/>
  <c r="B12" i="36"/>
  <c r="I10" i="36"/>
  <c r="P18" i="36"/>
  <c r="N18" i="36"/>
  <c r="E14" i="36"/>
  <c r="C13" i="36"/>
  <c r="L6" i="36"/>
  <c r="F12" i="36"/>
  <c r="G15" i="36"/>
  <c r="L16" i="36"/>
  <c r="P14" i="36"/>
  <c r="P11" i="36"/>
  <c r="R8" i="36"/>
  <c r="M15" i="36"/>
  <c r="O5" i="36"/>
  <c r="P6" i="36"/>
  <c r="F7" i="36"/>
  <c r="G16" i="36"/>
  <c r="B6" i="36"/>
  <c r="K17" i="36"/>
  <c r="K12" i="36"/>
  <c r="O16" i="36"/>
  <c r="O6" i="36"/>
  <c r="K19" i="36"/>
  <c r="F14" i="36"/>
  <c r="F9" i="36"/>
  <c r="E13" i="36"/>
  <c r="J16" i="36"/>
  <c r="G8" i="36"/>
  <c r="E15" i="36"/>
  <c r="B19" i="36"/>
  <c r="K6" i="36"/>
  <c r="C11" i="36"/>
  <c r="M17" i="36"/>
  <c r="G7" i="36"/>
  <c r="H5" i="36"/>
  <c r="G10" i="36"/>
  <c r="R16" i="36"/>
  <c r="R5" i="36"/>
  <c r="R21" i="36" s="1"/>
  <c r="H12" i="36"/>
  <c r="B9" i="36"/>
  <c r="H11" i="36"/>
  <c r="C19" i="36"/>
  <c r="K9" i="36"/>
  <c r="Q10" i="36"/>
  <c r="P13" i="36"/>
  <c r="P16" i="36"/>
  <c r="R11" i="36"/>
  <c r="E18" i="36"/>
  <c r="Q15" i="36"/>
  <c r="P19" i="36"/>
  <c r="E10" i="36"/>
  <c r="M10" i="36"/>
  <c r="R12" i="36"/>
  <c r="F2" i="33"/>
  <c r="B38" i="1"/>
  <c r="B40" i="1"/>
  <c r="B39" i="1"/>
  <c r="B37" i="1"/>
  <c r="C2" i="32"/>
  <c r="O21" i="36" l="1"/>
  <c r="P21" i="36"/>
  <c r="N21" i="36"/>
  <c r="E25" i="36"/>
  <c r="G25" i="36" s="1"/>
  <c r="M21" i="36"/>
  <c r="D25" i="36"/>
  <c r="D26" i="36"/>
  <c r="Q21" i="36"/>
  <c r="F26" i="36" s="1"/>
  <c r="G26" i="36" s="1"/>
  <c r="K27" i="67"/>
  <c r="K27" i="55"/>
  <c r="K27" i="64"/>
  <c r="K27" i="57"/>
  <c r="K27" i="65"/>
  <c r="K27" i="62"/>
  <c r="K27" i="66"/>
  <c r="K27" i="59"/>
  <c r="K27" i="61"/>
  <c r="K27" i="54"/>
  <c r="K27" i="63"/>
  <c r="K27" i="56"/>
  <c r="K27" i="58"/>
  <c r="K27" i="60"/>
  <c r="K27" i="37"/>
  <c r="J10" i="34"/>
  <c r="J8" i="34"/>
  <c r="J12" i="34"/>
  <c r="C18" i="34"/>
  <c r="J14" i="34"/>
  <c r="J13" i="34"/>
  <c r="J11" i="34"/>
  <c r="J5" i="34"/>
  <c r="J6" i="34"/>
  <c r="J7" i="34"/>
  <c r="N6" i="34"/>
  <c r="N7" i="34"/>
  <c r="N8" i="34"/>
  <c r="N9" i="34"/>
  <c r="N10" i="34"/>
  <c r="N11" i="34"/>
  <c r="N12" i="34"/>
  <c r="N13" i="34"/>
  <c r="N14" i="34"/>
  <c r="C23" i="34"/>
  <c r="I9" i="34"/>
  <c r="N8" i="33"/>
  <c r="N9" i="33" s="1"/>
  <c r="N10" i="33" s="1"/>
  <c r="N11" i="33" s="1"/>
  <c r="N12" i="33" s="1"/>
  <c r="N13" i="33" s="1"/>
  <c r="N14" i="33" s="1"/>
  <c r="N15" i="33" s="1"/>
  <c r="N16" i="33" s="1"/>
  <c r="N17" i="33" s="1"/>
  <c r="N18" i="33" s="1"/>
  <c r="K8" i="33"/>
  <c r="K9" i="33" s="1"/>
  <c r="K10" i="33" s="1"/>
  <c r="K11" i="33" s="1"/>
  <c r="K12" i="33" s="1"/>
  <c r="K13" i="33" s="1"/>
  <c r="K14" i="33" s="1"/>
  <c r="K15" i="33" s="1"/>
  <c r="K16" i="33" s="1"/>
  <c r="K17" i="33" s="1"/>
  <c r="K18" i="33" s="1"/>
  <c r="U8" i="32"/>
  <c r="U9" i="32" s="1"/>
  <c r="U10" i="32" s="1"/>
  <c r="U11" i="32" s="1"/>
  <c r="U12" i="32" s="1"/>
  <c r="U13" i="32" s="1"/>
  <c r="U14" i="32" s="1"/>
  <c r="U15" i="32" s="1"/>
  <c r="U16" i="32" s="1"/>
  <c r="U17" i="32" s="1"/>
  <c r="U18" i="32" s="1"/>
  <c r="P9" i="32"/>
  <c r="P10" i="32" s="1"/>
  <c r="P11" i="32" s="1"/>
  <c r="P12" i="32" s="1"/>
  <c r="P13" i="32" s="1"/>
  <c r="P14" i="32" s="1"/>
  <c r="P15" i="32" s="1"/>
  <c r="P16" i="32" s="1"/>
  <c r="P17" i="32" s="1"/>
  <c r="P18" i="32" s="1"/>
  <c r="P8" i="32"/>
  <c r="T15" i="36" a="1"/>
  <c r="T7" i="36" a="1"/>
  <c r="T18" i="36" a="1"/>
  <c r="T14" i="36" a="1"/>
  <c r="T6" i="36" a="1"/>
  <c r="T16" i="36" a="1"/>
  <c r="T5" i="36" a="1"/>
  <c r="T11" i="36" a="1"/>
  <c r="T10" i="36" a="1"/>
  <c r="T8" i="36" a="1"/>
  <c r="T19" i="36" a="1"/>
  <c r="T12" i="36" a="1"/>
  <c r="T13" i="36" a="1"/>
  <c r="T9" i="36" a="1"/>
  <c r="T17" i="36" a="1"/>
  <c r="T8" i="36" l="1"/>
  <c r="T15" i="36"/>
  <c r="T6" i="36"/>
  <c r="T13" i="36"/>
  <c r="T11" i="36"/>
  <c r="T18" i="36"/>
  <c r="T14" i="36"/>
  <c r="T17" i="36"/>
  <c r="T9" i="36"/>
  <c r="T5" i="36"/>
  <c r="T16" i="36"/>
  <c r="T12" i="36"/>
  <c r="T7" i="36"/>
  <c r="T10" i="36"/>
  <c r="T19" i="36"/>
  <c r="B29" i="1"/>
  <c r="R19" i="32"/>
  <c r="B28" i="1" s="1"/>
  <c r="Q19" i="32"/>
  <c r="T21" i="36" l="1"/>
  <c r="D28" i="1"/>
  <c r="S19" i="32"/>
  <c r="D29" i="1"/>
  <c r="N5" i="34" l="1"/>
  <c r="C17" i="34"/>
  <c r="E26" i="36" l="1"/>
  <c r="C19" i="34" l="1"/>
  <c r="A8" i="32"/>
  <c r="A9" i="32" l="1"/>
  <c r="C22" i="37"/>
  <c r="A10" i="32" l="1"/>
  <c r="A11" i="32" l="1"/>
  <c r="A12" i="32" l="1"/>
  <c r="B20" i="1" l="1"/>
  <c r="M19" i="32"/>
  <c r="B30" i="1" s="1"/>
  <c r="L19" i="32"/>
  <c r="N19" i="32" l="1"/>
  <c r="D30" i="1"/>
  <c r="D31" i="1" s="1"/>
  <c r="E31" i="1" s="1"/>
  <c r="H8" i="33" l="1"/>
  <c r="E8" i="33"/>
  <c r="E9" i="33" s="1"/>
  <c r="E10" i="33" s="1"/>
  <c r="E11" i="33" s="1"/>
  <c r="E12" i="33" s="1"/>
  <c r="E13" i="33" s="1"/>
  <c r="E14" i="33" s="1"/>
  <c r="E15" i="33" s="1"/>
  <c r="E16" i="33" s="1"/>
  <c r="E17" i="33" s="1"/>
  <c r="E18" i="33" s="1"/>
  <c r="A8" i="33"/>
  <c r="A9" i="33" s="1"/>
  <c r="A10" i="33" s="1"/>
  <c r="A11" i="33" s="1"/>
  <c r="A12" i="33" s="1"/>
  <c r="A13" i="33" s="1"/>
  <c r="A14" i="33" s="1"/>
  <c r="A15" i="33" s="1"/>
  <c r="A16" i="33" s="1"/>
  <c r="A17" i="33" s="1"/>
  <c r="A18" i="33" s="1"/>
  <c r="K8" i="32"/>
  <c r="K9" i="32" s="1"/>
  <c r="K10" i="32" s="1"/>
  <c r="K11" i="32" s="1"/>
  <c r="K12" i="32" s="1"/>
  <c r="K13" i="32" s="1"/>
  <c r="K14" i="32" s="1"/>
  <c r="K15" i="32" s="1"/>
  <c r="K16" i="32" s="1"/>
  <c r="K17" i="32" s="1"/>
  <c r="K18" i="32" s="1"/>
  <c r="F8" i="32"/>
  <c r="F9" i="32" s="1"/>
  <c r="F10" i="32" s="1"/>
  <c r="F11" i="32" s="1"/>
  <c r="F12" i="32" s="1"/>
  <c r="F13" i="32" s="1"/>
  <c r="F14" i="32" s="1"/>
  <c r="F15" i="32" s="1"/>
  <c r="F16" i="32" s="1"/>
  <c r="F17" i="32" s="1"/>
  <c r="F18" i="32" s="1"/>
  <c r="H9" i="33" l="1"/>
  <c r="A13" i="32"/>
  <c r="G19" i="32"/>
  <c r="D27" i="1" s="1"/>
  <c r="H10" i="33" l="1"/>
  <c r="A14" i="32"/>
  <c r="H19" i="32"/>
  <c r="C22" i="34" s="1"/>
  <c r="C24" i="34" s="1"/>
  <c r="H11" i="33" l="1"/>
  <c r="A15" i="32"/>
  <c r="I19" i="32"/>
  <c r="B27" i="1"/>
  <c r="E27" i="1" s="1"/>
  <c r="H12" i="33" l="1"/>
  <c r="A16" i="32"/>
  <c r="E22" i="6"/>
  <c r="L22" i="6" s="1"/>
  <c r="B22" i="6"/>
  <c r="E21" i="6"/>
  <c r="L21" i="6" s="1"/>
  <c r="B21" i="6"/>
  <c r="I21" i="6" s="1"/>
  <c r="E20" i="6"/>
  <c r="L20" i="6" s="1"/>
  <c r="B20" i="6"/>
  <c r="E19" i="6"/>
  <c r="L19" i="6" s="1"/>
  <c r="B19" i="6"/>
  <c r="E18" i="6"/>
  <c r="L18" i="6" s="1"/>
  <c r="B18" i="6"/>
  <c r="E17" i="6"/>
  <c r="L17" i="6" s="1"/>
  <c r="B17" i="6"/>
  <c r="I17" i="6" s="1"/>
  <c r="E16" i="6"/>
  <c r="L16" i="6" s="1"/>
  <c r="B16" i="6"/>
  <c r="E15" i="6"/>
  <c r="L15" i="6" s="1"/>
  <c r="B15" i="6"/>
  <c r="I15" i="6" s="1"/>
  <c r="E14" i="6"/>
  <c r="L14" i="6" s="1"/>
  <c r="B14" i="6"/>
  <c r="E13" i="6"/>
  <c r="L13" i="6" s="1"/>
  <c r="B13" i="6"/>
  <c r="H13" i="33" l="1"/>
  <c r="A17" i="32"/>
  <c r="I19" i="6"/>
  <c r="I13" i="6"/>
  <c r="I14" i="6"/>
  <c r="I16" i="6"/>
  <c r="I18" i="6"/>
  <c r="I20" i="6"/>
  <c r="I22" i="6"/>
  <c r="H14" i="33" l="1"/>
  <c r="A18" i="32"/>
  <c r="E28" i="1"/>
  <c r="E29" i="1"/>
  <c r="E30" i="1"/>
  <c r="E32" i="1"/>
  <c r="E33" i="1"/>
  <c r="E34" i="1"/>
  <c r="H15" i="33" l="1"/>
  <c r="B19" i="32"/>
  <c r="C19" i="32"/>
  <c r="B26" i="1" s="1"/>
  <c r="K322" i="6"/>
  <c r="J322" i="6"/>
  <c r="D322" i="6"/>
  <c r="C322" i="6"/>
  <c r="K321" i="6"/>
  <c r="J321" i="6"/>
  <c r="D321" i="6"/>
  <c r="C321" i="6"/>
  <c r="K320" i="6"/>
  <c r="J320" i="6"/>
  <c r="D320" i="6"/>
  <c r="C320" i="6"/>
  <c r="K319" i="6"/>
  <c r="J319" i="6"/>
  <c r="D319" i="6"/>
  <c r="C319" i="6"/>
  <c r="K318" i="6"/>
  <c r="J318" i="6"/>
  <c r="D318" i="6"/>
  <c r="C318" i="6"/>
  <c r="K317" i="6"/>
  <c r="J317" i="6"/>
  <c r="D317" i="6"/>
  <c r="C317" i="6"/>
  <c r="K316" i="6"/>
  <c r="J316" i="6"/>
  <c r="D316" i="6"/>
  <c r="C316" i="6"/>
  <c r="K315" i="6"/>
  <c r="J315" i="6"/>
  <c r="D315" i="6"/>
  <c r="C315" i="6"/>
  <c r="K314" i="6"/>
  <c r="J314" i="6"/>
  <c r="D314" i="6"/>
  <c r="C314" i="6"/>
  <c r="K313" i="6"/>
  <c r="J313" i="6"/>
  <c r="D313" i="6"/>
  <c r="C313" i="6"/>
  <c r="K307" i="6"/>
  <c r="J307" i="6"/>
  <c r="D307" i="6"/>
  <c r="C307" i="6"/>
  <c r="K306" i="6"/>
  <c r="J306" i="6"/>
  <c r="D306" i="6"/>
  <c r="C306" i="6"/>
  <c r="K305" i="6"/>
  <c r="J305" i="6"/>
  <c r="D305" i="6"/>
  <c r="C305" i="6"/>
  <c r="K304" i="6"/>
  <c r="J304" i="6"/>
  <c r="D304" i="6"/>
  <c r="C304" i="6"/>
  <c r="K303" i="6"/>
  <c r="J303" i="6"/>
  <c r="D303" i="6"/>
  <c r="C303" i="6"/>
  <c r="K302" i="6"/>
  <c r="J302" i="6"/>
  <c r="D302" i="6"/>
  <c r="C302" i="6"/>
  <c r="K301" i="6"/>
  <c r="J301" i="6"/>
  <c r="D301" i="6"/>
  <c r="C301" i="6"/>
  <c r="K300" i="6"/>
  <c r="J300" i="6"/>
  <c r="D300" i="6"/>
  <c r="C300" i="6"/>
  <c r="K299" i="6"/>
  <c r="J299" i="6"/>
  <c r="D299" i="6"/>
  <c r="C299" i="6"/>
  <c r="K298" i="6"/>
  <c r="J298" i="6"/>
  <c r="D298" i="6"/>
  <c r="C298" i="6"/>
  <c r="K292" i="6"/>
  <c r="J292" i="6"/>
  <c r="D292" i="6"/>
  <c r="C292" i="6"/>
  <c r="K291" i="6"/>
  <c r="J291" i="6"/>
  <c r="D291" i="6"/>
  <c r="C291" i="6"/>
  <c r="K290" i="6"/>
  <c r="J290" i="6"/>
  <c r="D290" i="6"/>
  <c r="C290" i="6"/>
  <c r="K289" i="6"/>
  <c r="J289" i="6"/>
  <c r="D289" i="6"/>
  <c r="C289" i="6"/>
  <c r="K288" i="6"/>
  <c r="J288" i="6"/>
  <c r="D288" i="6"/>
  <c r="C288" i="6"/>
  <c r="K287" i="6"/>
  <c r="J287" i="6"/>
  <c r="D287" i="6"/>
  <c r="C287" i="6"/>
  <c r="K286" i="6"/>
  <c r="J286" i="6"/>
  <c r="D286" i="6"/>
  <c r="C286" i="6"/>
  <c r="K285" i="6"/>
  <c r="J285" i="6"/>
  <c r="D285" i="6"/>
  <c r="C285" i="6"/>
  <c r="K284" i="6"/>
  <c r="J284" i="6"/>
  <c r="D284" i="6"/>
  <c r="C284" i="6"/>
  <c r="K283" i="6"/>
  <c r="J283" i="6"/>
  <c r="D283" i="6"/>
  <c r="C283" i="6"/>
  <c r="K277" i="6"/>
  <c r="J277" i="6"/>
  <c r="D277" i="6"/>
  <c r="C277" i="6"/>
  <c r="K276" i="6"/>
  <c r="J276" i="6"/>
  <c r="D276" i="6"/>
  <c r="C276" i="6"/>
  <c r="K275" i="6"/>
  <c r="J275" i="6"/>
  <c r="D275" i="6"/>
  <c r="C275" i="6"/>
  <c r="K274" i="6"/>
  <c r="J274" i="6"/>
  <c r="D274" i="6"/>
  <c r="C274" i="6"/>
  <c r="K273" i="6"/>
  <c r="J273" i="6"/>
  <c r="D273" i="6"/>
  <c r="C273" i="6"/>
  <c r="K272" i="6"/>
  <c r="J272" i="6"/>
  <c r="D272" i="6"/>
  <c r="C272" i="6"/>
  <c r="K271" i="6"/>
  <c r="J271" i="6"/>
  <c r="D271" i="6"/>
  <c r="C271" i="6"/>
  <c r="K270" i="6"/>
  <c r="J270" i="6"/>
  <c r="D270" i="6"/>
  <c r="C270" i="6"/>
  <c r="K269" i="6"/>
  <c r="J269" i="6"/>
  <c r="D269" i="6"/>
  <c r="C269" i="6"/>
  <c r="K268" i="6"/>
  <c r="J268" i="6"/>
  <c r="D268" i="6"/>
  <c r="C268" i="6"/>
  <c r="K262" i="6"/>
  <c r="J262" i="6"/>
  <c r="D262" i="6"/>
  <c r="C262" i="6"/>
  <c r="K261" i="6"/>
  <c r="J261" i="6"/>
  <c r="D261" i="6"/>
  <c r="C261" i="6"/>
  <c r="K260" i="6"/>
  <c r="J260" i="6"/>
  <c r="D260" i="6"/>
  <c r="C260" i="6"/>
  <c r="K259" i="6"/>
  <c r="J259" i="6"/>
  <c r="D259" i="6"/>
  <c r="C259" i="6"/>
  <c r="K258" i="6"/>
  <c r="J258" i="6"/>
  <c r="D258" i="6"/>
  <c r="C258" i="6"/>
  <c r="K257" i="6"/>
  <c r="J257" i="6"/>
  <c r="D257" i="6"/>
  <c r="C257" i="6"/>
  <c r="K256" i="6"/>
  <c r="J256" i="6"/>
  <c r="D256" i="6"/>
  <c r="C256" i="6"/>
  <c r="K255" i="6"/>
  <c r="J255" i="6"/>
  <c r="D255" i="6"/>
  <c r="C255" i="6"/>
  <c r="K254" i="6"/>
  <c r="J254" i="6"/>
  <c r="D254" i="6"/>
  <c r="C254" i="6"/>
  <c r="K253" i="6"/>
  <c r="J253" i="6"/>
  <c r="D253" i="6"/>
  <c r="C253" i="6"/>
  <c r="K247" i="6"/>
  <c r="J247" i="6"/>
  <c r="D247" i="6"/>
  <c r="C247" i="6"/>
  <c r="K246" i="6"/>
  <c r="J246" i="6"/>
  <c r="D246" i="6"/>
  <c r="C246" i="6"/>
  <c r="K245" i="6"/>
  <c r="J245" i="6"/>
  <c r="D245" i="6"/>
  <c r="C245" i="6"/>
  <c r="K244" i="6"/>
  <c r="J244" i="6"/>
  <c r="D244" i="6"/>
  <c r="C244" i="6"/>
  <c r="K243" i="6"/>
  <c r="J243" i="6"/>
  <c r="D243" i="6"/>
  <c r="C243" i="6"/>
  <c r="K242" i="6"/>
  <c r="J242" i="6"/>
  <c r="D242" i="6"/>
  <c r="C242" i="6"/>
  <c r="K241" i="6"/>
  <c r="J241" i="6"/>
  <c r="D241" i="6"/>
  <c r="C241" i="6"/>
  <c r="K240" i="6"/>
  <c r="J240" i="6"/>
  <c r="D240" i="6"/>
  <c r="C240" i="6"/>
  <c r="K239" i="6"/>
  <c r="J239" i="6"/>
  <c r="D239" i="6"/>
  <c r="C239" i="6"/>
  <c r="K238" i="6"/>
  <c r="J238" i="6"/>
  <c r="D238" i="6"/>
  <c r="C238" i="6"/>
  <c r="K232" i="6"/>
  <c r="J232" i="6"/>
  <c r="D232" i="6"/>
  <c r="C232" i="6"/>
  <c r="K231" i="6"/>
  <c r="J231" i="6"/>
  <c r="D231" i="6"/>
  <c r="C231" i="6"/>
  <c r="K230" i="6"/>
  <c r="J230" i="6"/>
  <c r="D230" i="6"/>
  <c r="C230" i="6"/>
  <c r="K229" i="6"/>
  <c r="J229" i="6"/>
  <c r="D229" i="6"/>
  <c r="C229" i="6"/>
  <c r="K228" i="6"/>
  <c r="J228" i="6"/>
  <c r="D228" i="6"/>
  <c r="C228" i="6"/>
  <c r="K227" i="6"/>
  <c r="J227" i="6"/>
  <c r="D227" i="6"/>
  <c r="C227" i="6"/>
  <c r="K226" i="6"/>
  <c r="J226" i="6"/>
  <c r="D226" i="6"/>
  <c r="C226" i="6"/>
  <c r="K225" i="6"/>
  <c r="J225" i="6"/>
  <c r="D225" i="6"/>
  <c r="C225" i="6"/>
  <c r="K224" i="6"/>
  <c r="J224" i="6"/>
  <c r="D224" i="6"/>
  <c r="C224" i="6"/>
  <c r="K223" i="6"/>
  <c r="J223" i="6"/>
  <c r="D223" i="6"/>
  <c r="C223" i="6"/>
  <c r="K217" i="6"/>
  <c r="J217" i="6"/>
  <c r="D217" i="6"/>
  <c r="C217" i="6"/>
  <c r="K216" i="6"/>
  <c r="J216" i="6"/>
  <c r="D216" i="6"/>
  <c r="C216" i="6"/>
  <c r="K215" i="6"/>
  <c r="J215" i="6"/>
  <c r="D215" i="6"/>
  <c r="C215" i="6"/>
  <c r="K214" i="6"/>
  <c r="J214" i="6"/>
  <c r="D214" i="6"/>
  <c r="C214" i="6"/>
  <c r="K213" i="6"/>
  <c r="J213" i="6"/>
  <c r="D213" i="6"/>
  <c r="C213" i="6"/>
  <c r="K212" i="6"/>
  <c r="J212" i="6"/>
  <c r="D212" i="6"/>
  <c r="C212" i="6"/>
  <c r="K211" i="6"/>
  <c r="J211" i="6"/>
  <c r="D211" i="6"/>
  <c r="C211" i="6"/>
  <c r="K210" i="6"/>
  <c r="J210" i="6"/>
  <c r="D210" i="6"/>
  <c r="C210" i="6"/>
  <c r="K209" i="6"/>
  <c r="J209" i="6"/>
  <c r="D209" i="6"/>
  <c r="C209" i="6"/>
  <c r="K208" i="6"/>
  <c r="J208" i="6"/>
  <c r="D208" i="6"/>
  <c r="C208" i="6"/>
  <c r="K202" i="6"/>
  <c r="J202" i="6"/>
  <c r="D202" i="6"/>
  <c r="C202" i="6"/>
  <c r="K201" i="6"/>
  <c r="J201" i="6"/>
  <c r="D201" i="6"/>
  <c r="C201" i="6"/>
  <c r="K200" i="6"/>
  <c r="J200" i="6"/>
  <c r="D200" i="6"/>
  <c r="C200" i="6"/>
  <c r="K199" i="6"/>
  <c r="J199" i="6"/>
  <c r="D199" i="6"/>
  <c r="C199" i="6"/>
  <c r="K198" i="6"/>
  <c r="J198" i="6"/>
  <c r="D198" i="6"/>
  <c r="C198" i="6"/>
  <c r="K197" i="6"/>
  <c r="J197" i="6"/>
  <c r="D197" i="6"/>
  <c r="C197" i="6"/>
  <c r="K196" i="6"/>
  <c r="J196" i="6"/>
  <c r="D196" i="6"/>
  <c r="C196" i="6"/>
  <c r="K195" i="6"/>
  <c r="J195" i="6"/>
  <c r="D195" i="6"/>
  <c r="C195" i="6"/>
  <c r="K194" i="6"/>
  <c r="J194" i="6"/>
  <c r="D194" i="6"/>
  <c r="C194" i="6"/>
  <c r="K193" i="6"/>
  <c r="J193" i="6"/>
  <c r="D193" i="6"/>
  <c r="C193" i="6"/>
  <c r="K187" i="6"/>
  <c r="J187" i="6"/>
  <c r="D187" i="6"/>
  <c r="C187" i="6"/>
  <c r="K186" i="6"/>
  <c r="J186" i="6"/>
  <c r="D186" i="6"/>
  <c r="C186" i="6"/>
  <c r="K185" i="6"/>
  <c r="J185" i="6"/>
  <c r="D185" i="6"/>
  <c r="C185" i="6"/>
  <c r="K184" i="6"/>
  <c r="J184" i="6"/>
  <c r="D184" i="6"/>
  <c r="C184" i="6"/>
  <c r="K183" i="6"/>
  <c r="J183" i="6"/>
  <c r="D183" i="6"/>
  <c r="C183" i="6"/>
  <c r="K182" i="6"/>
  <c r="J182" i="6"/>
  <c r="D182" i="6"/>
  <c r="C182" i="6"/>
  <c r="K181" i="6"/>
  <c r="J181" i="6"/>
  <c r="D181" i="6"/>
  <c r="C181" i="6"/>
  <c r="K180" i="6"/>
  <c r="J180" i="6"/>
  <c r="D180" i="6"/>
  <c r="C180" i="6"/>
  <c r="K179" i="6"/>
  <c r="J179" i="6"/>
  <c r="D179" i="6"/>
  <c r="C179" i="6"/>
  <c r="K178" i="6"/>
  <c r="J178" i="6"/>
  <c r="D178" i="6"/>
  <c r="C178" i="6"/>
  <c r="K172" i="6"/>
  <c r="J172" i="6"/>
  <c r="D172" i="6"/>
  <c r="C172" i="6"/>
  <c r="K171" i="6"/>
  <c r="J171" i="6"/>
  <c r="D171" i="6"/>
  <c r="C171" i="6"/>
  <c r="K170" i="6"/>
  <c r="J170" i="6"/>
  <c r="D170" i="6"/>
  <c r="C170" i="6"/>
  <c r="K169" i="6"/>
  <c r="J169" i="6"/>
  <c r="D169" i="6"/>
  <c r="C169" i="6"/>
  <c r="K168" i="6"/>
  <c r="J168" i="6"/>
  <c r="D168" i="6"/>
  <c r="C168" i="6"/>
  <c r="K167" i="6"/>
  <c r="J167" i="6"/>
  <c r="D167" i="6"/>
  <c r="C167" i="6"/>
  <c r="K166" i="6"/>
  <c r="J166" i="6"/>
  <c r="D166" i="6"/>
  <c r="C166" i="6"/>
  <c r="K165" i="6"/>
  <c r="J165" i="6"/>
  <c r="D165" i="6"/>
  <c r="C165" i="6"/>
  <c r="K164" i="6"/>
  <c r="J164" i="6"/>
  <c r="D164" i="6"/>
  <c r="C164" i="6"/>
  <c r="K163" i="6"/>
  <c r="J163" i="6"/>
  <c r="D163" i="6"/>
  <c r="C163" i="6"/>
  <c r="K157" i="6"/>
  <c r="J157" i="6"/>
  <c r="D157" i="6"/>
  <c r="C157" i="6"/>
  <c r="K156" i="6"/>
  <c r="J156" i="6"/>
  <c r="D156" i="6"/>
  <c r="C156" i="6"/>
  <c r="K155" i="6"/>
  <c r="J155" i="6"/>
  <c r="D155" i="6"/>
  <c r="C155" i="6"/>
  <c r="K154" i="6"/>
  <c r="J154" i="6"/>
  <c r="D154" i="6"/>
  <c r="C154" i="6"/>
  <c r="K153" i="6"/>
  <c r="J153" i="6"/>
  <c r="D153" i="6"/>
  <c r="C153" i="6"/>
  <c r="K152" i="6"/>
  <c r="J152" i="6"/>
  <c r="D152" i="6"/>
  <c r="C152" i="6"/>
  <c r="K151" i="6"/>
  <c r="J151" i="6"/>
  <c r="D151" i="6"/>
  <c r="C151" i="6"/>
  <c r="K150" i="6"/>
  <c r="J150" i="6"/>
  <c r="D150" i="6"/>
  <c r="C150" i="6"/>
  <c r="K149" i="6"/>
  <c r="J149" i="6"/>
  <c r="D149" i="6"/>
  <c r="C149" i="6"/>
  <c r="K148" i="6"/>
  <c r="J148" i="6"/>
  <c r="D148" i="6"/>
  <c r="C148" i="6"/>
  <c r="K142" i="6"/>
  <c r="J142" i="6"/>
  <c r="D142" i="6"/>
  <c r="C142" i="6"/>
  <c r="K141" i="6"/>
  <c r="J141" i="6"/>
  <c r="D141" i="6"/>
  <c r="C141" i="6"/>
  <c r="K140" i="6"/>
  <c r="J140" i="6"/>
  <c r="D140" i="6"/>
  <c r="C140" i="6"/>
  <c r="K139" i="6"/>
  <c r="J139" i="6"/>
  <c r="D139" i="6"/>
  <c r="C139" i="6"/>
  <c r="K138" i="6"/>
  <c r="J138" i="6"/>
  <c r="D138" i="6"/>
  <c r="C138" i="6"/>
  <c r="K137" i="6"/>
  <c r="J137" i="6"/>
  <c r="D137" i="6"/>
  <c r="C137" i="6"/>
  <c r="K136" i="6"/>
  <c r="J136" i="6"/>
  <c r="D136" i="6"/>
  <c r="C136" i="6"/>
  <c r="K135" i="6"/>
  <c r="J135" i="6"/>
  <c r="D135" i="6"/>
  <c r="C135" i="6"/>
  <c r="K134" i="6"/>
  <c r="J134" i="6"/>
  <c r="D134" i="6"/>
  <c r="C134" i="6"/>
  <c r="K133" i="6"/>
  <c r="J133" i="6"/>
  <c r="D133" i="6"/>
  <c r="C133" i="6"/>
  <c r="K127" i="6"/>
  <c r="J127" i="6"/>
  <c r="D127" i="6"/>
  <c r="C127" i="6"/>
  <c r="K126" i="6"/>
  <c r="J126" i="6"/>
  <c r="D126" i="6"/>
  <c r="C126" i="6"/>
  <c r="K125" i="6"/>
  <c r="J125" i="6"/>
  <c r="D125" i="6"/>
  <c r="C125" i="6"/>
  <c r="K124" i="6"/>
  <c r="J124" i="6"/>
  <c r="D124" i="6"/>
  <c r="C124" i="6"/>
  <c r="K123" i="6"/>
  <c r="J123" i="6"/>
  <c r="D123" i="6"/>
  <c r="C123" i="6"/>
  <c r="K122" i="6"/>
  <c r="J122" i="6"/>
  <c r="D122" i="6"/>
  <c r="C122" i="6"/>
  <c r="K121" i="6"/>
  <c r="J121" i="6"/>
  <c r="D121" i="6"/>
  <c r="C121" i="6"/>
  <c r="K120" i="6"/>
  <c r="J120" i="6"/>
  <c r="D120" i="6"/>
  <c r="C120" i="6"/>
  <c r="K119" i="6"/>
  <c r="J119" i="6"/>
  <c r="D119" i="6"/>
  <c r="C119" i="6"/>
  <c r="K118" i="6"/>
  <c r="J118" i="6"/>
  <c r="D118" i="6"/>
  <c r="C118" i="6"/>
  <c r="K112" i="6"/>
  <c r="J112" i="6"/>
  <c r="D112" i="6"/>
  <c r="C112" i="6"/>
  <c r="K111" i="6"/>
  <c r="J111" i="6"/>
  <c r="D111" i="6"/>
  <c r="C111" i="6"/>
  <c r="K110" i="6"/>
  <c r="J110" i="6"/>
  <c r="D110" i="6"/>
  <c r="C110" i="6"/>
  <c r="K109" i="6"/>
  <c r="J109" i="6"/>
  <c r="D109" i="6"/>
  <c r="C109" i="6"/>
  <c r="K108" i="6"/>
  <c r="J108" i="6"/>
  <c r="D108" i="6"/>
  <c r="C108" i="6"/>
  <c r="K107" i="6"/>
  <c r="J107" i="6"/>
  <c r="D107" i="6"/>
  <c r="C107" i="6"/>
  <c r="K106" i="6"/>
  <c r="J106" i="6"/>
  <c r="D106" i="6"/>
  <c r="C106" i="6"/>
  <c r="K105" i="6"/>
  <c r="J105" i="6"/>
  <c r="D105" i="6"/>
  <c r="C105" i="6"/>
  <c r="K104" i="6"/>
  <c r="J104" i="6"/>
  <c r="D104" i="6"/>
  <c r="C104" i="6"/>
  <c r="K103" i="6"/>
  <c r="J103" i="6"/>
  <c r="D103" i="6"/>
  <c r="C103" i="6"/>
  <c r="K97" i="6"/>
  <c r="J97" i="6"/>
  <c r="D97" i="6"/>
  <c r="C97" i="6"/>
  <c r="K96" i="6"/>
  <c r="J96" i="6"/>
  <c r="D96" i="6"/>
  <c r="C96" i="6"/>
  <c r="K95" i="6"/>
  <c r="J95" i="6"/>
  <c r="D95" i="6"/>
  <c r="C95" i="6"/>
  <c r="K94" i="6"/>
  <c r="J94" i="6"/>
  <c r="D94" i="6"/>
  <c r="C94" i="6"/>
  <c r="K93" i="6"/>
  <c r="J93" i="6"/>
  <c r="D93" i="6"/>
  <c r="C93" i="6"/>
  <c r="K92" i="6"/>
  <c r="J92" i="6"/>
  <c r="D92" i="6"/>
  <c r="C92" i="6"/>
  <c r="K91" i="6"/>
  <c r="J91" i="6"/>
  <c r="D91" i="6"/>
  <c r="C91" i="6"/>
  <c r="K90" i="6"/>
  <c r="J90" i="6"/>
  <c r="D90" i="6"/>
  <c r="C90" i="6"/>
  <c r="K89" i="6"/>
  <c r="J89" i="6"/>
  <c r="D89" i="6"/>
  <c r="C89" i="6"/>
  <c r="K88" i="6"/>
  <c r="J88" i="6"/>
  <c r="D88" i="6"/>
  <c r="C88" i="6"/>
  <c r="K82" i="6"/>
  <c r="J82" i="6"/>
  <c r="D82" i="6"/>
  <c r="C82" i="6"/>
  <c r="K81" i="6"/>
  <c r="J81" i="6"/>
  <c r="D81" i="6"/>
  <c r="C81" i="6"/>
  <c r="K80" i="6"/>
  <c r="J80" i="6"/>
  <c r="D80" i="6"/>
  <c r="C80" i="6"/>
  <c r="K79" i="6"/>
  <c r="J79" i="6"/>
  <c r="D79" i="6"/>
  <c r="C79" i="6"/>
  <c r="K78" i="6"/>
  <c r="J78" i="6"/>
  <c r="D78" i="6"/>
  <c r="C78" i="6"/>
  <c r="K77" i="6"/>
  <c r="J77" i="6"/>
  <c r="D77" i="6"/>
  <c r="C77" i="6"/>
  <c r="K76" i="6"/>
  <c r="J76" i="6"/>
  <c r="D76" i="6"/>
  <c r="C76" i="6"/>
  <c r="K75" i="6"/>
  <c r="J75" i="6"/>
  <c r="D75" i="6"/>
  <c r="C75" i="6"/>
  <c r="K74" i="6"/>
  <c r="J74" i="6"/>
  <c r="D74" i="6"/>
  <c r="C74" i="6"/>
  <c r="K73" i="6"/>
  <c r="J73" i="6"/>
  <c r="D73" i="6"/>
  <c r="C73" i="6"/>
  <c r="K67" i="6"/>
  <c r="J67" i="6"/>
  <c r="D67" i="6"/>
  <c r="C67" i="6"/>
  <c r="K66" i="6"/>
  <c r="J66" i="6"/>
  <c r="D66" i="6"/>
  <c r="C66" i="6"/>
  <c r="K65" i="6"/>
  <c r="J65" i="6"/>
  <c r="D65" i="6"/>
  <c r="C65" i="6"/>
  <c r="K64" i="6"/>
  <c r="J64" i="6"/>
  <c r="D64" i="6"/>
  <c r="C64" i="6"/>
  <c r="K63" i="6"/>
  <c r="J63" i="6"/>
  <c r="D63" i="6"/>
  <c r="C63" i="6"/>
  <c r="K62" i="6"/>
  <c r="J62" i="6"/>
  <c r="D62" i="6"/>
  <c r="C62" i="6"/>
  <c r="K61" i="6"/>
  <c r="J61" i="6"/>
  <c r="D61" i="6"/>
  <c r="C61" i="6"/>
  <c r="K60" i="6"/>
  <c r="J60" i="6"/>
  <c r="D60" i="6"/>
  <c r="C60" i="6"/>
  <c r="K59" i="6"/>
  <c r="J59" i="6"/>
  <c r="D59" i="6"/>
  <c r="C59" i="6"/>
  <c r="K58" i="6"/>
  <c r="J58" i="6"/>
  <c r="D58" i="6"/>
  <c r="C58" i="6"/>
  <c r="K52" i="6"/>
  <c r="J52" i="6"/>
  <c r="D52" i="6"/>
  <c r="C52" i="6"/>
  <c r="K51" i="6"/>
  <c r="J51" i="6"/>
  <c r="D51" i="6"/>
  <c r="C51" i="6"/>
  <c r="K50" i="6"/>
  <c r="J50" i="6"/>
  <c r="D50" i="6"/>
  <c r="C50" i="6"/>
  <c r="K49" i="6"/>
  <c r="J49" i="6"/>
  <c r="D49" i="6"/>
  <c r="C49" i="6"/>
  <c r="K48" i="6"/>
  <c r="J48" i="6"/>
  <c r="D48" i="6"/>
  <c r="C48" i="6"/>
  <c r="K47" i="6"/>
  <c r="J47" i="6"/>
  <c r="D47" i="6"/>
  <c r="C47" i="6"/>
  <c r="K46" i="6"/>
  <c r="J46" i="6"/>
  <c r="D46" i="6"/>
  <c r="C46" i="6"/>
  <c r="K45" i="6"/>
  <c r="J45" i="6"/>
  <c r="D45" i="6"/>
  <c r="C45" i="6"/>
  <c r="K44" i="6"/>
  <c r="J44" i="6"/>
  <c r="D44" i="6"/>
  <c r="C44" i="6"/>
  <c r="K43" i="6"/>
  <c r="J43" i="6"/>
  <c r="D43" i="6"/>
  <c r="C43" i="6"/>
  <c r="K37" i="6"/>
  <c r="K36" i="6"/>
  <c r="K35" i="6"/>
  <c r="K34" i="6"/>
  <c r="K33" i="6"/>
  <c r="K18" i="6" s="1"/>
  <c r="K32" i="6"/>
  <c r="K17" i="6" s="1"/>
  <c r="K31" i="6"/>
  <c r="K16" i="6" s="1"/>
  <c r="K30" i="6"/>
  <c r="K15" i="6" s="1"/>
  <c r="K29" i="6"/>
  <c r="K28" i="6"/>
  <c r="J37" i="6"/>
  <c r="J36" i="6"/>
  <c r="J35" i="6"/>
  <c r="J34" i="6"/>
  <c r="J33" i="6"/>
  <c r="J32" i="6"/>
  <c r="J31" i="6"/>
  <c r="J30" i="6"/>
  <c r="J15" i="6" s="1"/>
  <c r="J29" i="6"/>
  <c r="J28" i="6"/>
  <c r="J13" i="6" s="1"/>
  <c r="D37" i="6"/>
  <c r="D36" i="6"/>
  <c r="D35" i="6"/>
  <c r="D34" i="6"/>
  <c r="D33" i="6"/>
  <c r="D32" i="6"/>
  <c r="D31" i="6"/>
  <c r="D30" i="6"/>
  <c r="D29" i="6"/>
  <c r="D28" i="6"/>
  <c r="C37" i="6"/>
  <c r="C36" i="6"/>
  <c r="C21" i="6" s="1"/>
  <c r="C35" i="6"/>
  <c r="C34" i="6"/>
  <c r="C33" i="6"/>
  <c r="C32" i="6"/>
  <c r="C31" i="6"/>
  <c r="C30" i="6"/>
  <c r="C29" i="6"/>
  <c r="C28" i="6"/>
  <c r="H16" i="33" l="1"/>
  <c r="D26" i="1"/>
  <c r="E26" i="1" s="1"/>
  <c r="D19" i="32"/>
  <c r="D13" i="6"/>
  <c r="D14" i="6"/>
  <c r="C14" i="6"/>
  <c r="Y14" i="6" s="1"/>
  <c r="D16" i="6"/>
  <c r="K20" i="6"/>
  <c r="D15" i="6"/>
  <c r="D17" i="6"/>
  <c r="J19" i="6"/>
  <c r="K21" i="6"/>
  <c r="C22" i="6"/>
  <c r="C13" i="6"/>
  <c r="C16" i="6"/>
  <c r="G16" i="6" s="1"/>
  <c r="D18" i="6"/>
  <c r="K22" i="6"/>
  <c r="J17" i="6"/>
  <c r="M17" i="6" s="1"/>
  <c r="D19" i="6"/>
  <c r="C18" i="6"/>
  <c r="X18" i="6" s="1"/>
  <c r="D20" i="6"/>
  <c r="K19" i="6"/>
  <c r="J21" i="6"/>
  <c r="C19" i="6"/>
  <c r="D21" i="6"/>
  <c r="X21" i="6" s="1"/>
  <c r="K13" i="6"/>
  <c r="C20" i="6"/>
  <c r="X20" i="6" s="1"/>
  <c r="D22" i="6"/>
  <c r="K14" i="6"/>
  <c r="J16" i="6"/>
  <c r="M15" i="6"/>
  <c r="N15" i="6"/>
  <c r="X14" i="6"/>
  <c r="F14" i="6"/>
  <c r="G14" i="6"/>
  <c r="G22" i="6"/>
  <c r="J18" i="6"/>
  <c r="C15" i="6"/>
  <c r="J20" i="6"/>
  <c r="C17" i="6"/>
  <c r="G18" i="6"/>
  <c r="J14" i="6"/>
  <c r="J22" i="6"/>
  <c r="Z34" i="6"/>
  <c r="X34" i="6"/>
  <c r="X31" i="6"/>
  <c r="AA31" i="6"/>
  <c r="Y31" i="6"/>
  <c r="Z31" i="6"/>
  <c r="X32" i="6"/>
  <c r="Z32" i="6"/>
  <c r="AA32" i="6"/>
  <c r="Y32" i="6"/>
  <c r="X36" i="6"/>
  <c r="AA36" i="6"/>
  <c r="Z36" i="6"/>
  <c r="Y36" i="6"/>
  <c r="X44" i="6"/>
  <c r="Z44" i="6"/>
  <c r="Y44" i="6"/>
  <c r="AA44" i="6"/>
  <c r="X45" i="6"/>
  <c r="AA45" i="6"/>
  <c r="Z45" i="6"/>
  <c r="Y45" i="6"/>
  <c r="X46" i="6"/>
  <c r="Z46" i="6"/>
  <c r="Y46" i="6"/>
  <c r="AA46" i="6"/>
  <c r="X47" i="6"/>
  <c r="Y47" i="6"/>
  <c r="AA47" i="6"/>
  <c r="Z47" i="6"/>
  <c r="X48" i="6"/>
  <c r="Z48" i="6"/>
  <c r="X49" i="6"/>
  <c r="Z49" i="6"/>
  <c r="X50" i="6"/>
  <c r="Y50" i="6"/>
  <c r="AA50" i="6"/>
  <c r="Z50" i="6"/>
  <c r="X51" i="6"/>
  <c r="AA51" i="6"/>
  <c r="Z51" i="6"/>
  <c r="Y51" i="6"/>
  <c r="X52" i="6"/>
  <c r="Z52" i="6"/>
  <c r="Y52" i="6"/>
  <c r="AA52" i="6"/>
  <c r="X59" i="6"/>
  <c r="Y59" i="6"/>
  <c r="AA59" i="6"/>
  <c r="Z59" i="6"/>
  <c r="X60" i="6"/>
  <c r="Z60" i="6"/>
  <c r="Y60" i="6"/>
  <c r="AA60" i="6"/>
  <c r="X61" i="6"/>
  <c r="Z61" i="6"/>
  <c r="AA61" i="6"/>
  <c r="Y61" i="6"/>
  <c r="X62" i="6"/>
  <c r="Y62" i="6"/>
  <c r="AA62" i="6"/>
  <c r="Z62" i="6"/>
  <c r="X63" i="6"/>
  <c r="Z63" i="6"/>
  <c r="X64" i="6"/>
  <c r="Z64" i="6"/>
  <c r="X65" i="6"/>
  <c r="Y65" i="6"/>
  <c r="AA65" i="6"/>
  <c r="Z65" i="6"/>
  <c r="X66" i="6"/>
  <c r="Z66" i="6"/>
  <c r="Y66" i="6"/>
  <c r="AA66" i="6"/>
  <c r="X67" i="6"/>
  <c r="AA67" i="6"/>
  <c r="Z67" i="6"/>
  <c r="Y67" i="6"/>
  <c r="X74" i="6"/>
  <c r="Y74" i="6"/>
  <c r="AA74" i="6"/>
  <c r="Z74" i="6"/>
  <c r="X75" i="6"/>
  <c r="Z75" i="6"/>
  <c r="AA75" i="6"/>
  <c r="Y75" i="6"/>
  <c r="X76" i="6"/>
  <c r="Y76" i="6"/>
  <c r="AA76" i="6"/>
  <c r="Z76" i="6"/>
  <c r="X77" i="6"/>
  <c r="AA77" i="6"/>
  <c r="Z77" i="6"/>
  <c r="Y77" i="6"/>
  <c r="X78" i="6"/>
  <c r="Z78" i="6"/>
  <c r="Z79" i="6"/>
  <c r="X79" i="6"/>
  <c r="X80" i="6"/>
  <c r="AA80" i="6"/>
  <c r="Z80" i="6"/>
  <c r="Y80" i="6"/>
  <c r="X81" i="6"/>
  <c r="AA81" i="6"/>
  <c r="Z81" i="6"/>
  <c r="Y81" i="6"/>
  <c r="X82" i="6"/>
  <c r="AA82" i="6"/>
  <c r="Z82" i="6"/>
  <c r="Y82" i="6"/>
  <c r="X89" i="6"/>
  <c r="AA89" i="6"/>
  <c r="Z89" i="6"/>
  <c r="Y89" i="6"/>
  <c r="X90" i="6"/>
  <c r="AA90" i="6"/>
  <c r="Z90" i="6"/>
  <c r="Y90" i="6"/>
  <c r="X91" i="6"/>
  <c r="AA91" i="6"/>
  <c r="Z91" i="6"/>
  <c r="Y91" i="6"/>
  <c r="X92" i="6"/>
  <c r="AA92" i="6"/>
  <c r="Z92" i="6"/>
  <c r="Y92" i="6"/>
  <c r="X93" i="6"/>
  <c r="Z93" i="6"/>
  <c r="Z94" i="6"/>
  <c r="X94" i="6"/>
  <c r="X95" i="6"/>
  <c r="AA95" i="6"/>
  <c r="Z95" i="6"/>
  <c r="Y95" i="6"/>
  <c r="X96" i="6"/>
  <c r="AA96" i="6"/>
  <c r="Z96" i="6"/>
  <c r="Y96" i="6"/>
  <c r="X97" i="6"/>
  <c r="AA97" i="6"/>
  <c r="Z97" i="6"/>
  <c r="Y97" i="6"/>
  <c r="X104" i="6"/>
  <c r="AA104" i="6"/>
  <c r="Z104" i="6"/>
  <c r="Y104" i="6"/>
  <c r="X105" i="6"/>
  <c r="AA105" i="6"/>
  <c r="Z105" i="6"/>
  <c r="Y105" i="6"/>
  <c r="X106" i="6"/>
  <c r="AA106" i="6"/>
  <c r="Z106" i="6"/>
  <c r="Y106" i="6"/>
  <c r="X107" i="6"/>
  <c r="AA107" i="6"/>
  <c r="Z107" i="6"/>
  <c r="Y107" i="6"/>
  <c r="X108" i="6"/>
  <c r="Z108" i="6"/>
  <c r="Z109" i="6"/>
  <c r="X109" i="6"/>
  <c r="X110" i="6"/>
  <c r="AA110" i="6"/>
  <c r="Z110" i="6"/>
  <c r="Y110" i="6"/>
  <c r="X111" i="6"/>
  <c r="AA111" i="6"/>
  <c r="Z111" i="6"/>
  <c r="Y111" i="6"/>
  <c r="X112" i="6"/>
  <c r="AA112" i="6"/>
  <c r="Z112" i="6"/>
  <c r="Y112" i="6"/>
  <c r="X119" i="6"/>
  <c r="AA119" i="6"/>
  <c r="Z119" i="6"/>
  <c r="Y119" i="6"/>
  <c r="X120" i="6"/>
  <c r="AA120" i="6"/>
  <c r="Y120" i="6"/>
  <c r="Z120" i="6"/>
  <c r="X121" i="6"/>
  <c r="AA121" i="6"/>
  <c r="Z121" i="6"/>
  <c r="Y121" i="6"/>
  <c r="X122" i="6"/>
  <c r="AA122" i="6"/>
  <c r="Z122" i="6"/>
  <c r="Y122" i="6"/>
  <c r="X123" i="6"/>
  <c r="Z123" i="6"/>
  <c r="Z124" i="6"/>
  <c r="X124" i="6"/>
  <c r="X125" i="6"/>
  <c r="AA125" i="6"/>
  <c r="Y125" i="6"/>
  <c r="Z125" i="6"/>
  <c r="X126" i="6"/>
  <c r="AA126" i="6"/>
  <c r="Z126" i="6"/>
  <c r="Y126" i="6"/>
  <c r="X127" i="6"/>
  <c r="AA127" i="6"/>
  <c r="Z127" i="6"/>
  <c r="Y127" i="6"/>
  <c r="X134" i="6"/>
  <c r="AA134" i="6"/>
  <c r="Z134" i="6"/>
  <c r="Y134" i="6"/>
  <c r="X135" i="6"/>
  <c r="AA135" i="6"/>
  <c r="Z135" i="6"/>
  <c r="Y135" i="6"/>
  <c r="X136" i="6"/>
  <c r="AA136" i="6"/>
  <c r="Y136" i="6"/>
  <c r="Z136" i="6"/>
  <c r="X137" i="6"/>
  <c r="AA137" i="6"/>
  <c r="Z137" i="6"/>
  <c r="Y137" i="6"/>
  <c r="X138" i="6"/>
  <c r="Z138" i="6"/>
  <c r="Z139" i="6"/>
  <c r="X139" i="6"/>
  <c r="X140" i="6"/>
  <c r="AA140" i="6"/>
  <c r="Z140" i="6"/>
  <c r="Y140" i="6"/>
  <c r="X141" i="6"/>
  <c r="AA141" i="6"/>
  <c r="Z141" i="6"/>
  <c r="Y141" i="6"/>
  <c r="X142" i="6"/>
  <c r="AA142" i="6"/>
  <c r="Z142" i="6"/>
  <c r="Y142" i="6"/>
  <c r="X149" i="6"/>
  <c r="AA149" i="6"/>
  <c r="Z149" i="6"/>
  <c r="Y149" i="6"/>
  <c r="X150" i="6"/>
  <c r="AA150" i="6"/>
  <c r="Z150" i="6"/>
  <c r="Y150" i="6"/>
  <c r="X151" i="6"/>
  <c r="AA151" i="6"/>
  <c r="Z151" i="6"/>
  <c r="Y151" i="6"/>
  <c r="X152" i="6"/>
  <c r="AA152" i="6"/>
  <c r="Z152" i="6"/>
  <c r="Y152" i="6"/>
  <c r="X153" i="6"/>
  <c r="Z153" i="6"/>
  <c r="Z154" i="6"/>
  <c r="X154" i="6"/>
  <c r="X155" i="6"/>
  <c r="AA155" i="6"/>
  <c r="Z155" i="6"/>
  <c r="Y155" i="6"/>
  <c r="X156" i="6"/>
  <c r="AA156" i="6"/>
  <c r="Z156" i="6"/>
  <c r="Y156" i="6"/>
  <c r="X157" i="6"/>
  <c r="AA157" i="6"/>
  <c r="Z157" i="6"/>
  <c r="Y157" i="6"/>
  <c r="X164" i="6"/>
  <c r="AA164" i="6"/>
  <c r="Z164" i="6"/>
  <c r="Y164" i="6"/>
  <c r="X165" i="6"/>
  <c r="AA165" i="6"/>
  <c r="Z165" i="6"/>
  <c r="Y165" i="6"/>
  <c r="X166" i="6"/>
  <c r="AA166" i="6"/>
  <c r="Z166" i="6"/>
  <c r="Y166" i="6"/>
  <c r="X167" i="6"/>
  <c r="AA167" i="6"/>
  <c r="Z167" i="6"/>
  <c r="Y167" i="6"/>
  <c r="X168" i="6"/>
  <c r="Z168" i="6"/>
  <c r="Z169" i="6"/>
  <c r="X169" i="6"/>
  <c r="X170" i="6"/>
  <c r="AA170" i="6"/>
  <c r="Z170" i="6"/>
  <c r="Y170" i="6"/>
  <c r="X171" i="6"/>
  <c r="AA171" i="6"/>
  <c r="Z171" i="6"/>
  <c r="Y171" i="6"/>
  <c r="X172" i="6"/>
  <c r="AA172" i="6"/>
  <c r="Z172" i="6"/>
  <c r="Y172" i="6"/>
  <c r="X179" i="6"/>
  <c r="AA179" i="6"/>
  <c r="Z179" i="6"/>
  <c r="Y179" i="6"/>
  <c r="X180" i="6"/>
  <c r="AA180" i="6"/>
  <c r="Z180" i="6"/>
  <c r="Y180" i="6"/>
  <c r="X181" i="6"/>
  <c r="AA181" i="6"/>
  <c r="Z181" i="6"/>
  <c r="Y181" i="6"/>
  <c r="X182" i="6"/>
  <c r="AA182" i="6"/>
  <c r="Z182" i="6"/>
  <c r="Y182" i="6"/>
  <c r="Z183" i="6"/>
  <c r="X183" i="6"/>
  <c r="Z184" i="6"/>
  <c r="X184" i="6"/>
  <c r="AA185" i="6"/>
  <c r="Z185" i="6"/>
  <c r="Y185" i="6"/>
  <c r="X185" i="6"/>
  <c r="AA186" i="6"/>
  <c r="Z186" i="6"/>
  <c r="Y186" i="6"/>
  <c r="X186" i="6"/>
  <c r="AA187" i="6"/>
  <c r="Z187" i="6"/>
  <c r="Y187" i="6"/>
  <c r="X187" i="6"/>
  <c r="AA194" i="6"/>
  <c r="Z194" i="6"/>
  <c r="Y194" i="6"/>
  <c r="X194" i="6"/>
  <c r="AA195" i="6"/>
  <c r="Z195" i="6"/>
  <c r="Y195" i="6"/>
  <c r="X195" i="6"/>
  <c r="AA196" i="6"/>
  <c r="Z196" i="6"/>
  <c r="Y196" i="6"/>
  <c r="X196" i="6"/>
  <c r="AA197" i="6"/>
  <c r="Z197" i="6"/>
  <c r="Y197" i="6"/>
  <c r="X197" i="6"/>
  <c r="Z198" i="6"/>
  <c r="X198" i="6"/>
  <c r="Z199" i="6"/>
  <c r="X199" i="6"/>
  <c r="AA200" i="6"/>
  <c r="Z200" i="6"/>
  <c r="Y200" i="6"/>
  <c r="X200" i="6"/>
  <c r="AA201" i="6"/>
  <c r="Z201" i="6"/>
  <c r="Y201" i="6"/>
  <c r="X201" i="6"/>
  <c r="AA202" i="6"/>
  <c r="Z202" i="6"/>
  <c r="Y202" i="6"/>
  <c r="X202" i="6"/>
  <c r="AA209" i="6"/>
  <c r="Z209" i="6"/>
  <c r="Y209" i="6"/>
  <c r="X209" i="6"/>
  <c r="AA210" i="6"/>
  <c r="Z210" i="6"/>
  <c r="Y210" i="6"/>
  <c r="X210" i="6"/>
  <c r="AA211" i="6"/>
  <c r="Z211" i="6"/>
  <c r="Y211" i="6"/>
  <c r="X211" i="6"/>
  <c r="AA212" i="6"/>
  <c r="Z212" i="6"/>
  <c r="Y212" i="6"/>
  <c r="X212" i="6"/>
  <c r="Z213" i="6"/>
  <c r="X213" i="6"/>
  <c r="Z214" i="6"/>
  <c r="X214" i="6"/>
  <c r="AA215" i="6"/>
  <c r="Z215" i="6"/>
  <c r="Y215" i="6"/>
  <c r="X215" i="6"/>
  <c r="AA216" i="6"/>
  <c r="Z216" i="6"/>
  <c r="Y216" i="6"/>
  <c r="X216" i="6"/>
  <c r="AA217" i="6"/>
  <c r="Z217" i="6"/>
  <c r="Y217" i="6"/>
  <c r="X217" i="6"/>
  <c r="AA224" i="6"/>
  <c r="Z224" i="6"/>
  <c r="Y224" i="6"/>
  <c r="X224" i="6"/>
  <c r="AA225" i="6"/>
  <c r="Z225" i="6"/>
  <c r="Y225" i="6"/>
  <c r="X225" i="6"/>
  <c r="AA226" i="6"/>
  <c r="Z226" i="6"/>
  <c r="Y226" i="6"/>
  <c r="X226" i="6"/>
  <c r="AA227" i="6"/>
  <c r="Z227" i="6"/>
  <c r="Y227" i="6"/>
  <c r="X227" i="6"/>
  <c r="Z228" i="6"/>
  <c r="X228" i="6"/>
  <c r="Z229" i="6"/>
  <c r="X229" i="6"/>
  <c r="AA230" i="6"/>
  <c r="Z230" i="6"/>
  <c r="Y230" i="6"/>
  <c r="X230" i="6"/>
  <c r="AA231" i="6"/>
  <c r="Z231" i="6"/>
  <c r="Y231" i="6"/>
  <c r="X231" i="6"/>
  <c r="AA232" i="6"/>
  <c r="Z232" i="6"/>
  <c r="Y232" i="6"/>
  <c r="X232" i="6"/>
  <c r="AA239" i="6"/>
  <c r="Z239" i="6"/>
  <c r="Y239" i="6"/>
  <c r="X239" i="6"/>
  <c r="AA240" i="6"/>
  <c r="Z240" i="6"/>
  <c r="Y240" i="6"/>
  <c r="X240" i="6"/>
  <c r="AA241" i="6"/>
  <c r="Z241" i="6"/>
  <c r="Y241" i="6"/>
  <c r="X241" i="6"/>
  <c r="AA242" i="6"/>
  <c r="Z242" i="6"/>
  <c r="Y242" i="6"/>
  <c r="X242" i="6"/>
  <c r="Z243" i="6"/>
  <c r="X243" i="6"/>
  <c r="Z244" i="6"/>
  <c r="X244" i="6"/>
  <c r="AA245" i="6"/>
  <c r="Z245" i="6"/>
  <c r="Y245" i="6"/>
  <c r="X245" i="6"/>
  <c r="AA246" i="6"/>
  <c r="Z246" i="6"/>
  <c r="Y246" i="6"/>
  <c r="X246" i="6"/>
  <c r="AA247" i="6"/>
  <c r="Z247" i="6"/>
  <c r="Y247" i="6"/>
  <c r="X247" i="6"/>
  <c r="AA254" i="6"/>
  <c r="Z254" i="6"/>
  <c r="Y254" i="6"/>
  <c r="X254" i="6"/>
  <c r="AA255" i="6"/>
  <c r="Z255" i="6"/>
  <c r="Y255" i="6"/>
  <c r="X255" i="6"/>
  <c r="AA256" i="6"/>
  <c r="Z256" i="6"/>
  <c r="Y256" i="6"/>
  <c r="X256" i="6"/>
  <c r="AA257" i="6"/>
  <c r="Z257" i="6"/>
  <c r="Y257" i="6"/>
  <c r="X257" i="6"/>
  <c r="Z258" i="6"/>
  <c r="X258" i="6"/>
  <c r="Z259" i="6"/>
  <c r="X259" i="6"/>
  <c r="AA260" i="6"/>
  <c r="Z260" i="6"/>
  <c r="Y260" i="6"/>
  <c r="X260" i="6"/>
  <c r="AA261" i="6"/>
  <c r="Z261" i="6"/>
  <c r="Y261" i="6"/>
  <c r="X261" i="6"/>
  <c r="AA262" i="6"/>
  <c r="Z262" i="6"/>
  <c r="Y262" i="6"/>
  <c r="X262" i="6"/>
  <c r="AA269" i="6"/>
  <c r="Z269" i="6"/>
  <c r="Y269" i="6"/>
  <c r="X269" i="6"/>
  <c r="AA270" i="6"/>
  <c r="Z270" i="6"/>
  <c r="Y270" i="6"/>
  <c r="X270" i="6"/>
  <c r="AA271" i="6"/>
  <c r="Z271" i="6"/>
  <c r="Y271" i="6"/>
  <c r="X271" i="6"/>
  <c r="AA272" i="6"/>
  <c r="Z272" i="6"/>
  <c r="Y272" i="6"/>
  <c r="X272" i="6"/>
  <c r="Z273" i="6"/>
  <c r="X273" i="6"/>
  <c r="Z274" i="6"/>
  <c r="X274" i="6"/>
  <c r="AA275" i="6"/>
  <c r="Z275" i="6"/>
  <c r="Y275" i="6"/>
  <c r="X275" i="6"/>
  <c r="AA276" i="6"/>
  <c r="Z276" i="6"/>
  <c r="Y276" i="6"/>
  <c r="X276" i="6"/>
  <c r="AA277" i="6"/>
  <c r="Z277" i="6"/>
  <c r="Y277" i="6"/>
  <c r="X277" i="6"/>
  <c r="AA284" i="6"/>
  <c r="Z284" i="6"/>
  <c r="Y284" i="6"/>
  <c r="X284" i="6"/>
  <c r="AA285" i="6"/>
  <c r="Z285" i="6"/>
  <c r="Y285" i="6"/>
  <c r="X285" i="6"/>
  <c r="AA286" i="6"/>
  <c r="Z286" i="6"/>
  <c r="Y286" i="6"/>
  <c r="X286" i="6"/>
  <c r="AA287" i="6"/>
  <c r="Z287" i="6"/>
  <c r="Y287" i="6"/>
  <c r="X287" i="6"/>
  <c r="Z288" i="6"/>
  <c r="X288" i="6"/>
  <c r="Z289" i="6"/>
  <c r="X289" i="6"/>
  <c r="AA290" i="6"/>
  <c r="Z290" i="6"/>
  <c r="Y290" i="6"/>
  <c r="X290" i="6"/>
  <c r="AA291" i="6"/>
  <c r="Z291" i="6"/>
  <c r="Y291" i="6"/>
  <c r="X291" i="6"/>
  <c r="AA292" i="6"/>
  <c r="Z292" i="6"/>
  <c r="Y292" i="6"/>
  <c r="X292" i="6"/>
  <c r="AA299" i="6"/>
  <c r="Z299" i="6"/>
  <c r="Y299" i="6"/>
  <c r="X299" i="6"/>
  <c r="AA300" i="6"/>
  <c r="Z300" i="6"/>
  <c r="Y300" i="6"/>
  <c r="X300" i="6"/>
  <c r="AA301" i="6"/>
  <c r="Z301" i="6"/>
  <c r="Y301" i="6"/>
  <c r="X301" i="6"/>
  <c r="AA302" i="6"/>
  <c r="Z302" i="6"/>
  <c r="Y302" i="6"/>
  <c r="X302" i="6"/>
  <c r="Z303" i="6"/>
  <c r="X303" i="6"/>
  <c r="Z304" i="6"/>
  <c r="X304" i="6"/>
  <c r="AA305" i="6"/>
  <c r="Z305" i="6"/>
  <c r="Y305" i="6"/>
  <c r="X305" i="6"/>
  <c r="AA306" i="6"/>
  <c r="Z306" i="6"/>
  <c r="Y306" i="6"/>
  <c r="X306" i="6"/>
  <c r="AA307" i="6"/>
  <c r="Z307" i="6"/>
  <c r="Y307" i="6"/>
  <c r="X307" i="6"/>
  <c r="AA314" i="6"/>
  <c r="Z314" i="6"/>
  <c r="Y314" i="6"/>
  <c r="X314" i="6"/>
  <c r="AA315" i="6"/>
  <c r="Z315" i="6"/>
  <c r="Y315" i="6"/>
  <c r="X315" i="6"/>
  <c r="AA316" i="6"/>
  <c r="Z316" i="6"/>
  <c r="Y316" i="6"/>
  <c r="X316" i="6"/>
  <c r="AA317" i="6"/>
  <c r="Z317" i="6"/>
  <c r="Y317" i="6"/>
  <c r="X317" i="6"/>
  <c r="Z318" i="6"/>
  <c r="X318" i="6"/>
  <c r="Z319" i="6"/>
  <c r="X319" i="6"/>
  <c r="AA320" i="6"/>
  <c r="Z320" i="6"/>
  <c r="Y320" i="6"/>
  <c r="X320" i="6"/>
  <c r="AA321" i="6"/>
  <c r="Z321" i="6"/>
  <c r="Y321" i="6"/>
  <c r="X321" i="6"/>
  <c r="AA322" i="6"/>
  <c r="Z322" i="6"/>
  <c r="Y322" i="6"/>
  <c r="X322" i="6"/>
  <c r="X30" i="6"/>
  <c r="AA30" i="6"/>
  <c r="Z30" i="6"/>
  <c r="Y30" i="6"/>
  <c r="X35" i="6"/>
  <c r="Z35" i="6"/>
  <c r="Y35" i="6"/>
  <c r="AA35" i="6"/>
  <c r="X29" i="6"/>
  <c r="Y29" i="6"/>
  <c r="AA29" i="6"/>
  <c r="Z29" i="6"/>
  <c r="X33" i="6"/>
  <c r="Z33" i="6"/>
  <c r="X37" i="6"/>
  <c r="Z37" i="6"/>
  <c r="Y37" i="6"/>
  <c r="AA37" i="6"/>
  <c r="E322" i="6"/>
  <c r="L322" i="6" s="1"/>
  <c r="E321" i="6"/>
  <c r="L321" i="6" s="1"/>
  <c r="E320" i="6"/>
  <c r="L320" i="6" s="1"/>
  <c r="E319" i="6"/>
  <c r="L319" i="6" s="1"/>
  <c r="E318" i="6"/>
  <c r="L318" i="6" s="1"/>
  <c r="E317" i="6"/>
  <c r="L317" i="6" s="1"/>
  <c r="E316" i="6"/>
  <c r="L316" i="6" s="1"/>
  <c r="E315" i="6"/>
  <c r="L315" i="6" s="1"/>
  <c r="E314" i="6"/>
  <c r="L314" i="6" s="1"/>
  <c r="E313" i="6"/>
  <c r="L313" i="6" s="1"/>
  <c r="E307" i="6"/>
  <c r="L307" i="6" s="1"/>
  <c r="B307" i="6"/>
  <c r="E306" i="6"/>
  <c r="L306" i="6" s="1"/>
  <c r="B306" i="6"/>
  <c r="I306" i="6" s="1"/>
  <c r="E305" i="6"/>
  <c r="L305" i="6" s="1"/>
  <c r="B305" i="6"/>
  <c r="F305" i="6" s="1"/>
  <c r="Q305" i="6" s="1"/>
  <c r="E304" i="6"/>
  <c r="L304" i="6" s="1"/>
  <c r="B304" i="6"/>
  <c r="F304" i="6" s="1"/>
  <c r="Q304" i="6" s="1"/>
  <c r="E303" i="6"/>
  <c r="L303" i="6" s="1"/>
  <c r="B303" i="6"/>
  <c r="E302" i="6"/>
  <c r="L302" i="6" s="1"/>
  <c r="B302" i="6"/>
  <c r="E301" i="6"/>
  <c r="L301" i="6" s="1"/>
  <c r="B301" i="6"/>
  <c r="E300" i="6"/>
  <c r="L300" i="6" s="1"/>
  <c r="B300" i="6"/>
  <c r="I300" i="6" s="1"/>
  <c r="E299" i="6"/>
  <c r="L299" i="6" s="1"/>
  <c r="B299" i="6"/>
  <c r="F299" i="6" s="1"/>
  <c r="Q299" i="6" s="1"/>
  <c r="E298" i="6"/>
  <c r="L298" i="6" s="1"/>
  <c r="B298" i="6"/>
  <c r="E292" i="6"/>
  <c r="L292" i="6" s="1"/>
  <c r="B292" i="6"/>
  <c r="E291" i="6"/>
  <c r="L291" i="6" s="1"/>
  <c r="B291" i="6"/>
  <c r="E290" i="6"/>
  <c r="L290" i="6" s="1"/>
  <c r="B290" i="6"/>
  <c r="E289" i="6"/>
  <c r="L289" i="6" s="1"/>
  <c r="B289" i="6"/>
  <c r="E288" i="6"/>
  <c r="L288" i="6" s="1"/>
  <c r="B288" i="6"/>
  <c r="E287" i="6"/>
  <c r="L287" i="6" s="1"/>
  <c r="B287" i="6"/>
  <c r="G287" i="6" s="1"/>
  <c r="E286" i="6"/>
  <c r="L286" i="6" s="1"/>
  <c r="B286" i="6"/>
  <c r="G286" i="6" s="1"/>
  <c r="E285" i="6"/>
  <c r="L285" i="6" s="1"/>
  <c r="B285" i="6"/>
  <c r="E284" i="6"/>
  <c r="L284" i="6" s="1"/>
  <c r="B284" i="6"/>
  <c r="E283" i="6"/>
  <c r="L283" i="6" s="1"/>
  <c r="B283" i="6"/>
  <c r="I283" i="6" s="1"/>
  <c r="E277" i="6"/>
  <c r="L277" i="6" s="1"/>
  <c r="B277" i="6"/>
  <c r="E276" i="6"/>
  <c r="L276" i="6" s="1"/>
  <c r="B276" i="6"/>
  <c r="E275" i="6"/>
  <c r="L275" i="6" s="1"/>
  <c r="B275" i="6"/>
  <c r="E274" i="6"/>
  <c r="L274" i="6" s="1"/>
  <c r="B274" i="6"/>
  <c r="E273" i="6"/>
  <c r="L273" i="6" s="1"/>
  <c r="B273" i="6"/>
  <c r="I273" i="6" s="1"/>
  <c r="M273" i="6" s="1"/>
  <c r="E272" i="6"/>
  <c r="L272" i="6" s="1"/>
  <c r="B272" i="6"/>
  <c r="E271" i="6"/>
  <c r="L271" i="6" s="1"/>
  <c r="B271" i="6"/>
  <c r="G271" i="6" s="1"/>
  <c r="E270" i="6"/>
  <c r="L270" i="6" s="1"/>
  <c r="B270" i="6"/>
  <c r="E269" i="6"/>
  <c r="L269" i="6" s="1"/>
  <c r="B269" i="6"/>
  <c r="E268" i="6"/>
  <c r="L268" i="6" s="1"/>
  <c r="B268" i="6"/>
  <c r="E262" i="6"/>
  <c r="L262" i="6" s="1"/>
  <c r="B262" i="6"/>
  <c r="I262" i="6" s="1"/>
  <c r="N262" i="6" s="1"/>
  <c r="O262" i="6" s="1"/>
  <c r="E261" i="6"/>
  <c r="L261" i="6" s="1"/>
  <c r="B261" i="6"/>
  <c r="F261" i="6" s="1"/>
  <c r="Q261" i="6" s="1"/>
  <c r="E260" i="6"/>
  <c r="L260" i="6" s="1"/>
  <c r="B260" i="6"/>
  <c r="I260" i="6" s="1"/>
  <c r="N260" i="6" s="1"/>
  <c r="O260" i="6" s="1"/>
  <c r="E259" i="6"/>
  <c r="L259" i="6" s="1"/>
  <c r="B259" i="6"/>
  <c r="I259" i="6" s="1"/>
  <c r="M259" i="6" s="1"/>
  <c r="E258" i="6"/>
  <c r="L258" i="6" s="1"/>
  <c r="B258" i="6"/>
  <c r="E257" i="6"/>
  <c r="L257" i="6" s="1"/>
  <c r="B257" i="6"/>
  <c r="E256" i="6"/>
  <c r="L256" i="6" s="1"/>
  <c r="B256" i="6"/>
  <c r="I256" i="6" s="1"/>
  <c r="E255" i="6"/>
  <c r="L255" i="6" s="1"/>
  <c r="B255" i="6"/>
  <c r="E254" i="6"/>
  <c r="L254" i="6" s="1"/>
  <c r="B254" i="6"/>
  <c r="E253" i="6"/>
  <c r="L253" i="6" s="1"/>
  <c r="B253" i="6"/>
  <c r="E247" i="6"/>
  <c r="L247" i="6" s="1"/>
  <c r="E246" i="6"/>
  <c r="L246" i="6" s="1"/>
  <c r="E244" i="6"/>
  <c r="L244" i="6" s="1"/>
  <c r="E243" i="6"/>
  <c r="L243" i="6" s="1"/>
  <c r="E242" i="6"/>
  <c r="L242" i="6" s="1"/>
  <c r="E241" i="6"/>
  <c r="L241" i="6" s="1"/>
  <c r="E240" i="6"/>
  <c r="L240" i="6" s="1"/>
  <c r="E239" i="6"/>
  <c r="L239" i="6" s="1"/>
  <c r="E238" i="6"/>
  <c r="L238" i="6" s="1"/>
  <c r="B232" i="6"/>
  <c r="F232" i="6" s="1"/>
  <c r="Q232" i="6" s="1"/>
  <c r="E231" i="6"/>
  <c r="L231" i="6" s="1"/>
  <c r="B231" i="6"/>
  <c r="E230" i="6"/>
  <c r="L230" i="6" s="1"/>
  <c r="B230" i="6"/>
  <c r="I230" i="6" s="1"/>
  <c r="N230" i="6" s="1"/>
  <c r="O230" i="6" s="1"/>
  <c r="E229" i="6"/>
  <c r="L229" i="6" s="1"/>
  <c r="B229" i="6"/>
  <c r="B228" i="6"/>
  <c r="I228" i="6" s="1"/>
  <c r="N228" i="6" s="1"/>
  <c r="O228" i="6" s="1"/>
  <c r="E227" i="6"/>
  <c r="L227" i="6" s="1"/>
  <c r="B227" i="6"/>
  <c r="I227" i="6" s="1"/>
  <c r="N227" i="6" s="1"/>
  <c r="E226" i="6"/>
  <c r="L226" i="6" s="1"/>
  <c r="E225" i="6"/>
  <c r="L225" i="6" s="1"/>
  <c r="E224" i="6"/>
  <c r="L224" i="6" s="1"/>
  <c r="E223" i="6"/>
  <c r="L223" i="6" s="1"/>
  <c r="E217" i="6"/>
  <c r="L217" i="6" s="1"/>
  <c r="E216" i="6"/>
  <c r="L216" i="6" s="1"/>
  <c r="E215" i="6"/>
  <c r="L215" i="6" s="1"/>
  <c r="E214" i="6"/>
  <c r="L214" i="6" s="1"/>
  <c r="E213" i="6"/>
  <c r="L213" i="6" s="1"/>
  <c r="E212" i="6"/>
  <c r="L212" i="6" s="1"/>
  <c r="E210" i="6"/>
  <c r="L210" i="6" s="1"/>
  <c r="E209" i="6"/>
  <c r="L209" i="6" s="1"/>
  <c r="E208" i="6"/>
  <c r="L208" i="6" s="1"/>
  <c r="E202" i="6"/>
  <c r="L202" i="6" s="1"/>
  <c r="B202" i="6"/>
  <c r="B201" i="6"/>
  <c r="E200" i="6"/>
  <c r="L200" i="6" s="1"/>
  <c r="B200" i="6"/>
  <c r="F200" i="6" s="1"/>
  <c r="Q200" i="6" s="1"/>
  <c r="B199" i="6"/>
  <c r="E198" i="6"/>
  <c r="L198" i="6" s="1"/>
  <c r="B198" i="6"/>
  <c r="B197" i="6"/>
  <c r="F197" i="6" s="1"/>
  <c r="Q197" i="6" s="1"/>
  <c r="E196" i="6"/>
  <c r="L196" i="6" s="1"/>
  <c r="B196" i="6"/>
  <c r="B195" i="6"/>
  <c r="I195" i="6" s="1"/>
  <c r="M195" i="6" s="1"/>
  <c r="E194" i="6"/>
  <c r="L194" i="6" s="1"/>
  <c r="B194" i="6"/>
  <c r="G194" i="6" s="1"/>
  <c r="B193" i="6"/>
  <c r="E187" i="6"/>
  <c r="L187" i="6" s="1"/>
  <c r="B187" i="6"/>
  <c r="E186" i="6"/>
  <c r="L186" i="6" s="1"/>
  <c r="B186" i="6"/>
  <c r="I186" i="6" s="1"/>
  <c r="E185" i="6"/>
  <c r="L185" i="6" s="1"/>
  <c r="B185" i="6"/>
  <c r="E184" i="6"/>
  <c r="L184" i="6" s="1"/>
  <c r="B184" i="6"/>
  <c r="F184" i="6" s="1"/>
  <c r="Q184" i="6" s="1"/>
  <c r="E183" i="6"/>
  <c r="L183" i="6" s="1"/>
  <c r="B183" i="6"/>
  <c r="E182" i="6"/>
  <c r="L182" i="6" s="1"/>
  <c r="B182" i="6"/>
  <c r="E181" i="6"/>
  <c r="L181" i="6" s="1"/>
  <c r="B181" i="6"/>
  <c r="I181" i="6" s="1"/>
  <c r="M181" i="6" s="1"/>
  <c r="E180" i="6"/>
  <c r="L180" i="6" s="1"/>
  <c r="B180" i="6"/>
  <c r="E179" i="6"/>
  <c r="L179" i="6" s="1"/>
  <c r="B179" i="6"/>
  <c r="E178" i="6"/>
  <c r="L178" i="6" s="1"/>
  <c r="B178" i="6"/>
  <c r="E172" i="6"/>
  <c r="L172" i="6" s="1"/>
  <c r="B172" i="6"/>
  <c r="E171" i="6"/>
  <c r="L171" i="6" s="1"/>
  <c r="B171" i="6"/>
  <c r="F171" i="6" s="1"/>
  <c r="Q171" i="6" s="1"/>
  <c r="E170" i="6"/>
  <c r="L170" i="6" s="1"/>
  <c r="B170" i="6"/>
  <c r="F170" i="6" s="1"/>
  <c r="Q170" i="6" s="1"/>
  <c r="E169" i="6"/>
  <c r="L169" i="6" s="1"/>
  <c r="B169" i="6"/>
  <c r="G169" i="6" s="1"/>
  <c r="E168" i="6"/>
  <c r="L168" i="6" s="1"/>
  <c r="B168" i="6"/>
  <c r="F168" i="6" s="1"/>
  <c r="Q168" i="6" s="1"/>
  <c r="E167" i="6"/>
  <c r="L167" i="6" s="1"/>
  <c r="B167" i="6"/>
  <c r="F167" i="6" s="1"/>
  <c r="Q167" i="6" s="1"/>
  <c r="E166" i="6"/>
  <c r="L166" i="6" s="1"/>
  <c r="B166" i="6"/>
  <c r="G166" i="6" s="1"/>
  <c r="E165" i="6"/>
  <c r="L165" i="6" s="1"/>
  <c r="B165" i="6"/>
  <c r="E164" i="6"/>
  <c r="L164" i="6" s="1"/>
  <c r="B164" i="6"/>
  <c r="G164" i="6" s="1"/>
  <c r="E163" i="6"/>
  <c r="L163" i="6" s="1"/>
  <c r="B163" i="6"/>
  <c r="B157" i="6"/>
  <c r="B156" i="6"/>
  <c r="B155" i="6"/>
  <c r="B154" i="6"/>
  <c r="F154" i="6" s="1"/>
  <c r="Q154" i="6" s="1"/>
  <c r="B153" i="6"/>
  <c r="B152" i="6"/>
  <c r="B151" i="6"/>
  <c r="F151" i="6" s="1"/>
  <c r="Q151" i="6" s="1"/>
  <c r="B150" i="6"/>
  <c r="F150" i="6" s="1"/>
  <c r="Q150" i="6" s="1"/>
  <c r="B149" i="6"/>
  <c r="B148" i="6"/>
  <c r="B142" i="6"/>
  <c r="F142" i="6" s="1"/>
  <c r="Q142" i="6" s="1"/>
  <c r="B141" i="6"/>
  <c r="B140" i="6"/>
  <c r="B139" i="6"/>
  <c r="B138" i="6"/>
  <c r="G138" i="6" s="1"/>
  <c r="B137" i="6"/>
  <c r="I137" i="6" s="1"/>
  <c r="B136" i="6"/>
  <c r="B135" i="6"/>
  <c r="B134" i="6"/>
  <c r="G134" i="6" s="1"/>
  <c r="B133" i="6"/>
  <c r="I133" i="6" s="1"/>
  <c r="E127" i="6"/>
  <c r="L127" i="6" s="1"/>
  <c r="E126" i="6"/>
  <c r="L126" i="6" s="1"/>
  <c r="E125" i="6"/>
  <c r="L125" i="6" s="1"/>
  <c r="E124" i="6"/>
  <c r="L124" i="6" s="1"/>
  <c r="E123" i="6"/>
  <c r="L123" i="6" s="1"/>
  <c r="E122" i="6"/>
  <c r="L122" i="6" s="1"/>
  <c r="E121" i="6"/>
  <c r="L121" i="6" s="1"/>
  <c r="E120" i="6"/>
  <c r="L120" i="6" s="1"/>
  <c r="E119" i="6"/>
  <c r="L119" i="6" s="1"/>
  <c r="E118" i="6"/>
  <c r="L118" i="6" s="1"/>
  <c r="B112" i="6"/>
  <c r="I112" i="6" s="1"/>
  <c r="N112" i="6" s="1"/>
  <c r="O112" i="6" s="1"/>
  <c r="B111" i="6"/>
  <c r="B110" i="6"/>
  <c r="I110" i="6" s="1"/>
  <c r="N110" i="6" s="1"/>
  <c r="O110" i="6" s="1"/>
  <c r="B109" i="6"/>
  <c r="B108" i="6"/>
  <c r="B106" i="6"/>
  <c r="G106" i="6" s="1"/>
  <c r="B105" i="6"/>
  <c r="B104" i="6"/>
  <c r="B103" i="6"/>
  <c r="E97" i="6"/>
  <c r="L97" i="6" s="1"/>
  <c r="B97" i="6"/>
  <c r="E96" i="6"/>
  <c r="L96" i="6" s="1"/>
  <c r="B96" i="6"/>
  <c r="E95" i="6"/>
  <c r="L95" i="6" s="1"/>
  <c r="B95" i="6"/>
  <c r="E94" i="6"/>
  <c r="L94" i="6" s="1"/>
  <c r="B94" i="6"/>
  <c r="I94" i="6" s="1"/>
  <c r="M94" i="6" s="1"/>
  <c r="E93" i="6"/>
  <c r="L93" i="6" s="1"/>
  <c r="B93" i="6"/>
  <c r="E92" i="6"/>
  <c r="L92" i="6" s="1"/>
  <c r="B92" i="6"/>
  <c r="I92" i="6" s="1"/>
  <c r="N92" i="6" s="1"/>
  <c r="E91" i="6"/>
  <c r="L91" i="6" s="1"/>
  <c r="B91" i="6"/>
  <c r="E90" i="6"/>
  <c r="L90" i="6" s="1"/>
  <c r="B90" i="6"/>
  <c r="E89" i="6"/>
  <c r="L89" i="6" s="1"/>
  <c r="B89" i="6"/>
  <c r="B88" i="6"/>
  <c r="E82" i="6"/>
  <c r="L82" i="6" s="1"/>
  <c r="B82" i="6"/>
  <c r="E81" i="6"/>
  <c r="L81" i="6" s="1"/>
  <c r="B81" i="6"/>
  <c r="E80" i="6"/>
  <c r="L80" i="6" s="1"/>
  <c r="B80" i="6"/>
  <c r="F80" i="6" s="1"/>
  <c r="Q80" i="6" s="1"/>
  <c r="E79" i="6"/>
  <c r="L79" i="6" s="1"/>
  <c r="B79" i="6"/>
  <c r="E78" i="6"/>
  <c r="L78" i="6" s="1"/>
  <c r="B78" i="6"/>
  <c r="E77" i="6"/>
  <c r="L77" i="6" s="1"/>
  <c r="B77" i="6"/>
  <c r="I77" i="6" s="1"/>
  <c r="M77" i="6" s="1"/>
  <c r="E76" i="6"/>
  <c r="L76" i="6" s="1"/>
  <c r="B76" i="6"/>
  <c r="G76" i="6" s="1"/>
  <c r="E75" i="6"/>
  <c r="L75" i="6" s="1"/>
  <c r="B75" i="6"/>
  <c r="G75" i="6" s="1"/>
  <c r="E74" i="6"/>
  <c r="L74" i="6" s="1"/>
  <c r="B74" i="6"/>
  <c r="I74" i="6" s="1"/>
  <c r="N74" i="6" s="1"/>
  <c r="E73" i="6"/>
  <c r="L73" i="6" s="1"/>
  <c r="B73" i="6"/>
  <c r="E67" i="6"/>
  <c r="L67" i="6" s="1"/>
  <c r="E66" i="6"/>
  <c r="L66" i="6" s="1"/>
  <c r="E65" i="6"/>
  <c r="L65" i="6" s="1"/>
  <c r="E64" i="6"/>
  <c r="L64" i="6" s="1"/>
  <c r="E63" i="6"/>
  <c r="L63" i="6" s="1"/>
  <c r="E62" i="6"/>
  <c r="L62" i="6" s="1"/>
  <c r="E61" i="6"/>
  <c r="L61" i="6" s="1"/>
  <c r="E60" i="6"/>
  <c r="L60" i="6" s="1"/>
  <c r="E59" i="6"/>
  <c r="L59" i="6" s="1"/>
  <c r="E58" i="6"/>
  <c r="L58" i="6" s="1"/>
  <c r="B52" i="6"/>
  <c r="B51" i="6"/>
  <c r="F51" i="6" s="1"/>
  <c r="Q51" i="6" s="1"/>
  <c r="B50" i="6"/>
  <c r="B49" i="6"/>
  <c r="I49" i="6" s="1"/>
  <c r="N49" i="6" s="1"/>
  <c r="O49" i="6" s="1"/>
  <c r="B48" i="6"/>
  <c r="I48" i="6" s="1"/>
  <c r="B47" i="6"/>
  <c r="I47" i="6" s="1"/>
  <c r="N47" i="6" s="1"/>
  <c r="B46" i="6"/>
  <c r="I46" i="6" s="1"/>
  <c r="N46" i="6" s="1"/>
  <c r="B45" i="6"/>
  <c r="B44" i="6"/>
  <c r="B43" i="6"/>
  <c r="I43" i="6" s="1"/>
  <c r="H17" i="33" l="1"/>
  <c r="J27" i="65"/>
  <c r="J27" i="67"/>
  <c r="J27" i="60"/>
  <c r="J27" i="37"/>
  <c r="J27" i="62"/>
  <c r="J27" i="55"/>
  <c r="J27" i="64"/>
  <c r="J27" i="61"/>
  <c r="J27" i="63"/>
  <c r="J27" i="56"/>
  <c r="J27" i="58"/>
  <c r="J27" i="57"/>
  <c r="J27" i="59"/>
  <c r="J27" i="54"/>
  <c r="J27" i="66"/>
  <c r="X28" i="6"/>
  <c r="X38" i="6" s="1"/>
  <c r="X43" i="6"/>
  <c r="X53" i="6" s="1"/>
  <c r="X58" i="6"/>
  <c r="X68" i="6" s="1"/>
  <c r="X73" i="6"/>
  <c r="X83" i="6" s="1"/>
  <c r="X88" i="6"/>
  <c r="X98" i="6" s="1"/>
  <c r="X103" i="6"/>
  <c r="X113" i="6" s="1"/>
  <c r="X118" i="6"/>
  <c r="X128" i="6" s="1"/>
  <c r="X133" i="6"/>
  <c r="X143" i="6" s="1"/>
  <c r="X148" i="6"/>
  <c r="X158" i="6" s="1"/>
  <c r="X163" i="6"/>
  <c r="X173" i="6" s="1"/>
  <c r="X178" i="6"/>
  <c r="X188" i="6" s="1"/>
  <c r="AA193" i="6"/>
  <c r="AA203" i="6" s="1"/>
  <c r="AA208" i="6"/>
  <c r="AA218" i="6" s="1"/>
  <c r="AA223" i="6"/>
  <c r="AA233" i="6" s="1"/>
  <c r="AA238" i="6"/>
  <c r="AA248" i="6" s="1"/>
  <c r="AA253" i="6"/>
  <c r="AA263" i="6" s="1"/>
  <c r="AA268" i="6"/>
  <c r="AA278" i="6" s="1"/>
  <c r="AA283" i="6"/>
  <c r="AA293" i="6" s="1"/>
  <c r="AA298" i="6"/>
  <c r="AA308" i="6" s="1"/>
  <c r="AA313" i="6"/>
  <c r="AA323" i="6" s="1"/>
  <c r="AA28" i="6"/>
  <c r="AA38" i="6" s="1"/>
  <c r="AA43" i="6"/>
  <c r="AA53" i="6" s="1"/>
  <c r="Z58" i="6"/>
  <c r="Z68" i="6" s="1"/>
  <c r="Z73" i="6"/>
  <c r="Z83" i="6" s="1"/>
  <c r="AA88" i="6"/>
  <c r="AA98" i="6" s="1"/>
  <c r="AA103" i="6"/>
  <c r="AA118" i="6"/>
  <c r="AA128" i="6" s="1"/>
  <c r="AA133" i="6"/>
  <c r="AA143" i="6" s="1"/>
  <c r="AA148" i="6"/>
  <c r="AA158" i="6" s="1"/>
  <c r="AA163" i="6"/>
  <c r="AA173" i="6" s="1"/>
  <c r="AA178" i="6"/>
  <c r="AA188" i="6" s="1"/>
  <c r="Z193" i="6"/>
  <c r="Z203" i="6" s="1"/>
  <c r="Z208" i="6"/>
  <c r="Z218" i="6" s="1"/>
  <c r="Z223" i="6"/>
  <c r="Z233" i="6" s="1"/>
  <c r="Z238" i="6"/>
  <c r="Z248" i="6" s="1"/>
  <c r="Z253" i="6"/>
  <c r="Z263" i="6" s="1"/>
  <c r="Z268" i="6"/>
  <c r="Z283" i="6"/>
  <c r="Z293" i="6" s="1"/>
  <c r="Z298" i="6"/>
  <c r="Z308" i="6" s="1"/>
  <c r="Z313" i="6"/>
  <c r="Z323" i="6" s="1"/>
  <c r="Z28" i="6"/>
  <c r="Z38" i="6" s="1"/>
  <c r="Z43" i="6"/>
  <c r="Z53" i="6" s="1"/>
  <c r="AA58" i="6"/>
  <c r="AA68" i="6" s="1"/>
  <c r="Y73" i="6"/>
  <c r="Y83" i="6" s="1"/>
  <c r="Y88" i="6"/>
  <c r="Y98" i="6" s="1"/>
  <c r="Z103" i="6"/>
  <c r="Z113" i="6" s="1"/>
  <c r="Z118" i="6"/>
  <c r="Z128" i="6" s="1"/>
  <c r="Z133" i="6"/>
  <c r="Z143" i="6" s="1"/>
  <c r="Z148" i="6"/>
  <c r="Z163" i="6"/>
  <c r="Z173" i="6" s="1"/>
  <c r="Y178" i="6"/>
  <c r="Y188" i="6" s="1"/>
  <c r="Y193" i="6"/>
  <c r="Y203" i="6" s="1"/>
  <c r="Y208" i="6"/>
  <c r="Y218" i="6" s="1"/>
  <c r="Y223" i="6"/>
  <c r="Y233" i="6" s="1"/>
  <c r="Y238" i="6"/>
  <c r="Y248" i="6" s="1"/>
  <c r="Y253" i="6"/>
  <c r="Y263" i="6" s="1"/>
  <c r="Y268" i="6"/>
  <c r="Y278" i="6" s="1"/>
  <c r="Y283" i="6"/>
  <c r="Y293" i="6" s="1"/>
  <c r="Y298" i="6"/>
  <c r="Y308" i="6" s="1"/>
  <c r="Y313" i="6"/>
  <c r="Y323" i="6" s="1"/>
  <c r="Y28" i="6"/>
  <c r="Y43" i="6"/>
  <c r="Y53" i="6" s="1"/>
  <c r="Y58" i="6"/>
  <c r="Y68" i="6" s="1"/>
  <c r="AA73" i="6"/>
  <c r="AA83" i="6" s="1"/>
  <c r="Z88" i="6"/>
  <c r="Z98" i="6" s="1"/>
  <c r="Y103" i="6"/>
  <c r="Y113" i="6" s="1"/>
  <c r="Y118" i="6"/>
  <c r="Y128" i="6" s="1"/>
  <c r="Y133" i="6"/>
  <c r="Y143" i="6" s="1"/>
  <c r="Y148" i="6"/>
  <c r="Y158" i="6" s="1"/>
  <c r="Y163" i="6"/>
  <c r="Y173" i="6" s="1"/>
  <c r="Z178" i="6"/>
  <c r="Z188" i="6" s="1"/>
  <c r="X193" i="6"/>
  <c r="X203" i="6" s="1"/>
  <c r="X208" i="6"/>
  <c r="X218" i="6" s="1"/>
  <c r="X223" i="6"/>
  <c r="X233" i="6" s="1"/>
  <c r="X238" i="6"/>
  <c r="X248" i="6" s="1"/>
  <c r="X253" i="6"/>
  <c r="X263" i="6" s="1"/>
  <c r="X268" i="6"/>
  <c r="X278" i="6" s="1"/>
  <c r="X283" i="6"/>
  <c r="X293" i="6" s="1"/>
  <c r="X298" i="6"/>
  <c r="X308" i="6" s="1"/>
  <c r="X313" i="6"/>
  <c r="X323" i="6" s="1"/>
  <c r="X13" i="6"/>
  <c r="W7" i="6"/>
  <c r="V7" i="6"/>
  <c r="N17" i="6"/>
  <c r="M21" i="6"/>
  <c r="N19" i="6"/>
  <c r="O19" i="6" s="1"/>
  <c r="Z14" i="6"/>
  <c r="F19" i="6"/>
  <c r="Q19" i="6" s="1"/>
  <c r="M19" i="6"/>
  <c r="X16" i="6"/>
  <c r="Y16" i="6"/>
  <c r="Z18" i="6"/>
  <c r="Z16" i="6"/>
  <c r="Z22" i="6"/>
  <c r="AA16" i="6"/>
  <c r="N21" i="6"/>
  <c r="O21" i="6" s="1"/>
  <c r="Y21" i="6"/>
  <c r="Y13" i="6"/>
  <c r="G19" i="6"/>
  <c r="H19" i="6" s="1"/>
  <c r="Z13" i="6"/>
  <c r="X19" i="6"/>
  <c r="Z19" i="6"/>
  <c r="F16" i="6"/>
  <c r="Q16" i="6" s="1"/>
  <c r="F18" i="6"/>
  <c r="Q18" i="6" s="1"/>
  <c r="AA13" i="6"/>
  <c r="F21" i="6"/>
  <c r="F22" i="6"/>
  <c r="Q22" i="6" s="1"/>
  <c r="G21" i="6"/>
  <c r="H21" i="6" s="1"/>
  <c r="X22" i="6"/>
  <c r="G20" i="6"/>
  <c r="H20" i="6" s="1"/>
  <c r="Z21" i="6"/>
  <c r="Y22" i="6"/>
  <c r="F20" i="6"/>
  <c r="Q20" i="6" s="1"/>
  <c r="AA21" i="6"/>
  <c r="Y20" i="6"/>
  <c r="AA17" i="6"/>
  <c r="Z17" i="6"/>
  <c r="X17" i="6"/>
  <c r="Y17" i="6"/>
  <c r="F17" i="6"/>
  <c r="G17" i="6"/>
  <c r="N18" i="6"/>
  <c r="O18" i="6" s="1"/>
  <c r="M18" i="6"/>
  <c r="Q14" i="6"/>
  <c r="H22" i="6"/>
  <c r="S22" i="6"/>
  <c r="AA14" i="6"/>
  <c r="M16" i="6"/>
  <c r="N16" i="6"/>
  <c r="S16" i="6"/>
  <c r="N22" i="6"/>
  <c r="O22" i="6" s="1"/>
  <c r="M22" i="6"/>
  <c r="H18" i="6"/>
  <c r="S18" i="6"/>
  <c r="N14" i="6"/>
  <c r="M14" i="6"/>
  <c r="P14" i="6" s="1"/>
  <c r="AA15" i="6"/>
  <c r="Z15" i="6"/>
  <c r="Y15" i="6"/>
  <c r="X15" i="6"/>
  <c r="F15" i="6"/>
  <c r="G15" i="6"/>
  <c r="M20" i="6"/>
  <c r="N20" i="6"/>
  <c r="O20" i="6" s="1"/>
  <c r="Z20" i="6"/>
  <c r="AA22" i="6"/>
  <c r="AA20" i="6"/>
  <c r="S14" i="6"/>
  <c r="Z278" i="6"/>
  <c r="AA113" i="6"/>
  <c r="Y38" i="6"/>
  <c r="Z158" i="6"/>
  <c r="S169" i="6"/>
  <c r="S164" i="6"/>
  <c r="S287" i="6"/>
  <c r="S134" i="6"/>
  <c r="S138" i="6"/>
  <c r="S271" i="6"/>
  <c r="S76" i="6"/>
  <c r="S194" i="6"/>
  <c r="S75" i="6"/>
  <c r="S106" i="6"/>
  <c r="S166" i="6"/>
  <c r="S286" i="6"/>
  <c r="F300" i="6"/>
  <c r="Q300" i="6" s="1"/>
  <c r="I50" i="6"/>
  <c r="M50" i="6" s="1"/>
  <c r="G50" i="6"/>
  <c r="E193" i="6"/>
  <c r="L193" i="6" s="1"/>
  <c r="E195" i="6"/>
  <c r="L195" i="6" s="1"/>
  <c r="B224" i="6"/>
  <c r="I224" i="6" s="1"/>
  <c r="B226" i="6"/>
  <c r="I226" i="6" s="1"/>
  <c r="E232" i="6"/>
  <c r="L232" i="6" s="1"/>
  <c r="E245" i="6"/>
  <c r="L245" i="6" s="1"/>
  <c r="M48" i="6"/>
  <c r="N48" i="6"/>
  <c r="O48" i="6" s="1"/>
  <c r="B107" i="6"/>
  <c r="F107" i="6" s="1"/>
  <c r="Q107" i="6" s="1"/>
  <c r="I196" i="6"/>
  <c r="M196" i="6" s="1"/>
  <c r="F196" i="6"/>
  <c r="Q196" i="6" s="1"/>
  <c r="E197" i="6"/>
  <c r="L197" i="6" s="1"/>
  <c r="E201" i="6"/>
  <c r="L201" i="6" s="1"/>
  <c r="E211" i="6"/>
  <c r="L211" i="6" s="1"/>
  <c r="I44" i="6"/>
  <c r="F44" i="6"/>
  <c r="Q44" i="6" s="1"/>
  <c r="E88" i="6"/>
  <c r="L88" i="6" s="1"/>
  <c r="E199" i="6"/>
  <c r="L199" i="6" s="1"/>
  <c r="B223" i="6"/>
  <c r="I223" i="6" s="1"/>
  <c r="B225" i="6"/>
  <c r="I225" i="6" s="1"/>
  <c r="E228" i="6"/>
  <c r="L228" i="6" s="1"/>
  <c r="F228" i="6"/>
  <c r="Q228" i="6" s="1"/>
  <c r="N195" i="6"/>
  <c r="M228" i="6"/>
  <c r="G228" i="6"/>
  <c r="G300" i="6"/>
  <c r="M112" i="6"/>
  <c r="I51" i="6"/>
  <c r="G186" i="6"/>
  <c r="M110" i="6"/>
  <c r="F110" i="6"/>
  <c r="Q110" i="6" s="1"/>
  <c r="E43" i="6"/>
  <c r="L43" i="6" s="1"/>
  <c r="I96" i="6"/>
  <c r="G96" i="6"/>
  <c r="G97" i="6"/>
  <c r="I97" i="6"/>
  <c r="I105" i="6"/>
  <c r="F105" i="6"/>
  <c r="Q105" i="6" s="1"/>
  <c r="E106" i="6"/>
  <c r="L106" i="6" s="1"/>
  <c r="I109" i="6"/>
  <c r="F109" i="6"/>
  <c r="Q109" i="6" s="1"/>
  <c r="G109" i="6"/>
  <c r="B118" i="6"/>
  <c r="B126" i="6"/>
  <c r="E133" i="6"/>
  <c r="L133" i="6" s="1"/>
  <c r="I136" i="6"/>
  <c r="F136" i="6"/>
  <c r="Q136" i="6" s="1"/>
  <c r="G136" i="6"/>
  <c r="I140" i="6"/>
  <c r="G140" i="6"/>
  <c r="I149" i="6"/>
  <c r="G149" i="6"/>
  <c r="F149" i="6"/>
  <c r="Q149" i="6" s="1"/>
  <c r="I156" i="6"/>
  <c r="G156" i="6"/>
  <c r="E157" i="6"/>
  <c r="L157" i="6" s="1"/>
  <c r="G179" i="6"/>
  <c r="I179" i="6"/>
  <c r="I180" i="6"/>
  <c r="G180" i="6"/>
  <c r="F180" i="6"/>
  <c r="Q180" i="6" s="1"/>
  <c r="B213" i="6"/>
  <c r="B217" i="6"/>
  <c r="B239" i="6"/>
  <c r="B243" i="6"/>
  <c r="B247" i="6"/>
  <c r="I253" i="6"/>
  <c r="F254" i="6"/>
  <c r="Q254" i="6" s="1"/>
  <c r="I254" i="6"/>
  <c r="I255" i="6"/>
  <c r="F255" i="6"/>
  <c r="Q255" i="6" s="1"/>
  <c r="I257" i="6"/>
  <c r="F257" i="6"/>
  <c r="Q257" i="6" s="1"/>
  <c r="G257" i="6"/>
  <c r="I258" i="6"/>
  <c r="F258" i="6"/>
  <c r="Q258" i="6" s="1"/>
  <c r="G258" i="6"/>
  <c r="B316" i="6"/>
  <c r="F156" i="6"/>
  <c r="Q156" i="6" s="1"/>
  <c r="F179" i="6"/>
  <c r="Q179" i="6" s="1"/>
  <c r="M262" i="6"/>
  <c r="G260" i="6"/>
  <c r="G181" i="6"/>
  <c r="F260" i="6"/>
  <c r="Q260" i="6" s="1"/>
  <c r="N94" i="6"/>
  <c r="O94" i="6" s="1"/>
  <c r="M49" i="6"/>
  <c r="G52" i="6"/>
  <c r="S52" i="6" s="1"/>
  <c r="F52" i="6"/>
  <c r="Q52" i="6" s="1"/>
  <c r="I52" i="6"/>
  <c r="I89" i="6"/>
  <c r="G89" i="6"/>
  <c r="F89" i="6"/>
  <c r="Q89" i="6" s="1"/>
  <c r="I104" i="6"/>
  <c r="F104" i="6"/>
  <c r="Q104" i="6" s="1"/>
  <c r="I108" i="6"/>
  <c r="F108" i="6"/>
  <c r="Q108" i="6" s="1"/>
  <c r="G108" i="6"/>
  <c r="E109" i="6"/>
  <c r="L109" i="6" s="1"/>
  <c r="B121" i="6"/>
  <c r="B125" i="6"/>
  <c r="I135" i="6"/>
  <c r="G135" i="6"/>
  <c r="E136" i="6"/>
  <c r="L136" i="6" s="1"/>
  <c r="I139" i="6"/>
  <c r="F139" i="6"/>
  <c r="Q139" i="6" s="1"/>
  <c r="I148" i="6"/>
  <c r="E156" i="6"/>
  <c r="L156" i="6" s="1"/>
  <c r="I193" i="6"/>
  <c r="I198" i="6"/>
  <c r="G198" i="6"/>
  <c r="F198" i="6"/>
  <c r="Q198" i="6" s="1"/>
  <c r="G200" i="6"/>
  <c r="I200" i="6"/>
  <c r="I201" i="6"/>
  <c r="G201" i="6"/>
  <c r="B216" i="6"/>
  <c r="G231" i="6"/>
  <c r="I231" i="6"/>
  <c r="F231" i="6"/>
  <c r="Q231" i="6" s="1"/>
  <c r="B238" i="6"/>
  <c r="B246" i="6"/>
  <c r="I274" i="6"/>
  <c r="G274" i="6"/>
  <c r="F274" i="6"/>
  <c r="Q274" i="6" s="1"/>
  <c r="I276" i="6"/>
  <c r="F276" i="6"/>
  <c r="Q276" i="6" s="1"/>
  <c r="G276" i="6"/>
  <c r="F277" i="6"/>
  <c r="Q277" i="6" s="1"/>
  <c r="I277" i="6"/>
  <c r="G277" i="6"/>
  <c r="B315" i="6"/>
  <c r="G48" i="6"/>
  <c r="M46" i="6"/>
  <c r="F273" i="6"/>
  <c r="Q273" i="6" s="1"/>
  <c r="G112" i="6"/>
  <c r="G49" i="6"/>
  <c r="S49" i="6" s="1"/>
  <c r="E52" i="6"/>
  <c r="L52" i="6" s="1"/>
  <c r="E44" i="6"/>
  <c r="L44" i="6" s="1"/>
  <c r="E51" i="6"/>
  <c r="L51" i="6" s="1"/>
  <c r="B59" i="6"/>
  <c r="B63" i="6"/>
  <c r="B67" i="6"/>
  <c r="I73" i="6"/>
  <c r="F75" i="6"/>
  <c r="Q75" i="6" s="1"/>
  <c r="I75" i="6"/>
  <c r="I76" i="6"/>
  <c r="F76" i="6"/>
  <c r="Q76" i="6" s="1"/>
  <c r="I78" i="6"/>
  <c r="F78" i="6"/>
  <c r="Q78" i="6" s="1"/>
  <c r="G78" i="6"/>
  <c r="I79" i="6"/>
  <c r="F79" i="6"/>
  <c r="Q79" i="6" s="1"/>
  <c r="I80" i="6"/>
  <c r="G80" i="6"/>
  <c r="F81" i="6"/>
  <c r="Q81" i="6" s="1"/>
  <c r="I81" i="6"/>
  <c r="I82" i="6"/>
  <c r="G82" i="6"/>
  <c r="F82" i="6"/>
  <c r="Q82" i="6" s="1"/>
  <c r="E103" i="6"/>
  <c r="L103" i="6" s="1"/>
  <c r="I106" i="6"/>
  <c r="F106" i="6"/>
  <c r="Q106" i="6" s="1"/>
  <c r="E107" i="6"/>
  <c r="L107" i="6" s="1"/>
  <c r="E111" i="6"/>
  <c r="L111" i="6" s="1"/>
  <c r="B119" i="6"/>
  <c r="B123" i="6"/>
  <c r="B127" i="6"/>
  <c r="E134" i="6"/>
  <c r="L134" i="6" s="1"/>
  <c r="M137" i="6"/>
  <c r="N137" i="6"/>
  <c r="E138" i="6"/>
  <c r="L138" i="6" s="1"/>
  <c r="I141" i="6"/>
  <c r="F141" i="6"/>
  <c r="Q141" i="6" s="1"/>
  <c r="E142" i="6"/>
  <c r="L142" i="6" s="1"/>
  <c r="I150" i="6"/>
  <c r="G150" i="6"/>
  <c r="E151" i="6"/>
  <c r="L151" i="6" s="1"/>
  <c r="I153" i="6"/>
  <c r="F153" i="6"/>
  <c r="Q153" i="6" s="1"/>
  <c r="G153" i="6"/>
  <c r="E154" i="6"/>
  <c r="L154" i="6" s="1"/>
  <c r="I157" i="6"/>
  <c r="G157" i="6"/>
  <c r="F157" i="6"/>
  <c r="Q157" i="6" s="1"/>
  <c r="I183" i="6"/>
  <c r="G183" i="6"/>
  <c r="F183" i="6"/>
  <c r="Q183" i="6" s="1"/>
  <c r="G184" i="6"/>
  <c r="I184" i="6"/>
  <c r="F185" i="6"/>
  <c r="Q185" i="6" s="1"/>
  <c r="I185" i="6"/>
  <c r="N186" i="6"/>
  <c r="O186" i="6" s="1"/>
  <c r="M186" i="6"/>
  <c r="I187" i="6"/>
  <c r="G187" i="6"/>
  <c r="B210" i="6"/>
  <c r="B214" i="6"/>
  <c r="B240" i="6"/>
  <c r="B244" i="6"/>
  <c r="F284" i="6"/>
  <c r="Q284" i="6" s="1"/>
  <c r="I284" i="6"/>
  <c r="G284" i="6"/>
  <c r="I285" i="6"/>
  <c r="F285" i="6"/>
  <c r="Q285" i="6" s="1"/>
  <c r="G285" i="6"/>
  <c r="I286" i="6"/>
  <c r="F286" i="6"/>
  <c r="Q286" i="6" s="1"/>
  <c r="I288" i="6"/>
  <c r="F288" i="6"/>
  <c r="Q288" i="6" s="1"/>
  <c r="G288" i="6"/>
  <c r="I289" i="6"/>
  <c r="G289" i="6"/>
  <c r="F289" i="6"/>
  <c r="Q289" i="6" s="1"/>
  <c r="I290" i="6"/>
  <c r="F290" i="6"/>
  <c r="Q290" i="6" s="1"/>
  <c r="G290" i="6"/>
  <c r="G291" i="6"/>
  <c r="I291" i="6"/>
  <c r="I292" i="6"/>
  <c r="G292" i="6"/>
  <c r="F292" i="6"/>
  <c r="Q292" i="6" s="1"/>
  <c r="I298" i="6"/>
  <c r="I299" i="6"/>
  <c r="G299" i="6"/>
  <c r="M300" i="6"/>
  <c r="N300" i="6"/>
  <c r="I301" i="6"/>
  <c r="G301" i="6"/>
  <c r="F301" i="6"/>
  <c r="Q301" i="6" s="1"/>
  <c r="I302" i="6"/>
  <c r="G302" i="6"/>
  <c r="F302" i="6"/>
  <c r="Q302" i="6" s="1"/>
  <c r="I303" i="6"/>
  <c r="F303" i="6"/>
  <c r="Q303" i="6" s="1"/>
  <c r="G303" i="6"/>
  <c r="I304" i="6"/>
  <c r="G304" i="6"/>
  <c r="I305" i="6"/>
  <c r="G305" i="6"/>
  <c r="N306" i="6"/>
  <c r="O306" i="6" s="1"/>
  <c r="M306" i="6"/>
  <c r="I307" i="6"/>
  <c r="G307" i="6"/>
  <c r="F307" i="6"/>
  <c r="Q307" i="6" s="1"/>
  <c r="B313" i="6"/>
  <c r="B321" i="6"/>
  <c r="G51" i="6"/>
  <c r="F50" i="6"/>
  <c r="Q50" i="6" s="1"/>
  <c r="G79" i="6"/>
  <c r="F96" i="6"/>
  <c r="Q96" i="6" s="1"/>
  <c r="F140" i="6"/>
  <c r="Q140" i="6" s="1"/>
  <c r="G139" i="6"/>
  <c r="F201" i="6"/>
  <c r="Q201" i="6" s="1"/>
  <c r="G196" i="6"/>
  <c r="M230" i="6"/>
  <c r="N259" i="6"/>
  <c r="O259" i="6" s="1"/>
  <c r="M260" i="6"/>
  <c r="N273" i="6"/>
  <c r="O273" i="6" s="1"/>
  <c r="G273" i="6"/>
  <c r="G306" i="6"/>
  <c r="G256" i="6"/>
  <c r="G230" i="6"/>
  <c r="F186" i="6"/>
  <c r="G262" i="6"/>
  <c r="F135" i="6"/>
  <c r="Q135" i="6" s="1"/>
  <c r="G141" i="6"/>
  <c r="F74" i="6"/>
  <c r="Q74" i="6" s="1"/>
  <c r="E47" i="6"/>
  <c r="L47" i="6" s="1"/>
  <c r="E50" i="6"/>
  <c r="L50" i="6" s="1"/>
  <c r="B58" i="6"/>
  <c r="B66" i="6"/>
  <c r="G93" i="6"/>
  <c r="I93" i="6"/>
  <c r="I95" i="6"/>
  <c r="G95" i="6"/>
  <c r="F95" i="6"/>
  <c r="Q95" i="6" s="1"/>
  <c r="E110" i="6"/>
  <c r="L110" i="6" s="1"/>
  <c r="E137" i="6"/>
  <c r="L137" i="6" s="1"/>
  <c r="E141" i="6"/>
  <c r="L141" i="6" s="1"/>
  <c r="E150" i="6"/>
  <c r="L150" i="6" s="1"/>
  <c r="E153" i="6"/>
  <c r="L153" i="6" s="1"/>
  <c r="I178" i="6"/>
  <c r="B209" i="6"/>
  <c r="M256" i="6"/>
  <c r="N256" i="6"/>
  <c r="G261" i="6"/>
  <c r="I261" i="6"/>
  <c r="B320" i="6"/>
  <c r="G45" i="6"/>
  <c r="S45" i="6" s="1"/>
  <c r="I45" i="6"/>
  <c r="F45" i="6"/>
  <c r="Q45" i="6" s="1"/>
  <c r="E46" i="6"/>
  <c r="L46" i="6" s="1"/>
  <c r="E49" i="6"/>
  <c r="L49" i="6" s="1"/>
  <c r="B61" i="6"/>
  <c r="B65" i="6"/>
  <c r="I88" i="6"/>
  <c r="I90" i="6"/>
  <c r="G90" i="6"/>
  <c r="I91" i="6"/>
  <c r="G91" i="6"/>
  <c r="E105" i="6"/>
  <c r="L105" i="6" s="1"/>
  <c r="E140" i="6"/>
  <c r="L140" i="6" s="1"/>
  <c r="E149" i="6"/>
  <c r="L149" i="6" s="1"/>
  <c r="I155" i="6"/>
  <c r="F155" i="6"/>
  <c r="Q155" i="6" s="1"/>
  <c r="G155" i="6"/>
  <c r="I194" i="6"/>
  <c r="F194" i="6"/>
  <c r="Q194" i="6" s="1"/>
  <c r="I199" i="6"/>
  <c r="G199" i="6"/>
  <c r="F199" i="6"/>
  <c r="Q199" i="6" s="1"/>
  <c r="F202" i="6"/>
  <c r="Q202" i="6" s="1"/>
  <c r="I202" i="6"/>
  <c r="G202" i="6"/>
  <c r="B208" i="6"/>
  <c r="I229" i="6"/>
  <c r="G229" i="6"/>
  <c r="F229" i="6"/>
  <c r="Q229" i="6" s="1"/>
  <c r="I232" i="6"/>
  <c r="G232" i="6"/>
  <c r="I275" i="6"/>
  <c r="G275" i="6"/>
  <c r="B319" i="6"/>
  <c r="G94" i="6"/>
  <c r="N181" i="6"/>
  <c r="G104" i="6"/>
  <c r="F90" i="6"/>
  <c r="Q90" i="6" s="1"/>
  <c r="F94" i="6"/>
  <c r="Q94" i="6" s="1"/>
  <c r="E45" i="6"/>
  <c r="L45" i="6" s="1"/>
  <c r="E48" i="6"/>
  <c r="L48" i="6" s="1"/>
  <c r="B60" i="6"/>
  <c r="B64" i="6"/>
  <c r="I103" i="6"/>
  <c r="E104" i="6"/>
  <c r="L104" i="6" s="1"/>
  <c r="E108" i="6"/>
  <c r="L108" i="6" s="1"/>
  <c r="I111" i="6"/>
  <c r="G111" i="6"/>
  <c r="F111" i="6"/>
  <c r="Q111" i="6" s="1"/>
  <c r="E112" i="6"/>
  <c r="L112" i="6" s="1"/>
  <c r="B120" i="6"/>
  <c r="B124" i="6"/>
  <c r="F134" i="6"/>
  <c r="Q134" i="6" s="1"/>
  <c r="I134" i="6"/>
  <c r="E135" i="6"/>
  <c r="L135" i="6" s="1"/>
  <c r="F138" i="6"/>
  <c r="Q138" i="6" s="1"/>
  <c r="I138" i="6"/>
  <c r="E139" i="6"/>
  <c r="L139" i="6" s="1"/>
  <c r="I142" i="6"/>
  <c r="G142" i="6"/>
  <c r="E148" i="6"/>
  <c r="L148" i="6" s="1"/>
  <c r="I151" i="6"/>
  <c r="G151" i="6"/>
  <c r="E152" i="6"/>
  <c r="L152" i="6" s="1"/>
  <c r="G154" i="6"/>
  <c r="I154" i="6"/>
  <c r="E155" i="6"/>
  <c r="L155" i="6" s="1"/>
  <c r="I163" i="6"/>
  <c r="I164" i="6"/>
  <c r="F164" i="6"/>
  <c r="Q164" i="6" s="1"/>
  <c r="F165" i="6"/>
  <c r="Q165" i="6" s="1"/>
  <c r="I165" i="6"/>
  <c r="G165" i="6"/>
  <c r="I166" i="6"/>
  <c r="F166" i="6"/>
  <c r="Q166" i="6" s="1"/>
  <c r="I168" i="6"/>
  <c r="G168" i="6"/>
  <c r="I169" i="6"/>
  <c r="F169" i="6"/>
  <c r="Q169" i="6" s="1"/>
  <c r="I170" i="6"/>
  <c r="G170" i="6"/>
  <c r="I171" i="6"/>
  <c r="G171" i="6"/>
  <c r="H171" i="6" s="1"/>
  <c r="I172" i="6"/>
  <c r="G172" i="6"/>
  <c r="F172" i="6"/>
  <c r="Q172" i="6" s="1"/>
  <c r="B211" i="6"/>
  <c r="B215" i="6"/>
  <c r="B241" i="6"/>
  <c r="B245" i="6"/>
  <c r="I268" i="6"/>
  <c r="I269" i="6"/>
  <c r="F269" i="6"/>
  <c r="Q269" i="6" s="1"/>
  <c r="G269" i="6"/>
  <c r="I270" i="6"/>
  <c r="G270" i="6"/>
  <c r="F270" i="6"/>
  <c r="Q270" i="6" s="1"/>
  <c r="F271" i="6"/>
  <c r="Q271" i="6" s="1"/>
  <c r="I271" i="6"/>
  <c r="B314" i="6"/>
  <c r="B318" i="6"/>
  <c r="B322" i="6"/>
  <c r="G44" i="6"/>
  <c r="S44" i="6" s="1"/>
  <c r="F48" i="6"/>
  <c r="Q48" i="6" s="1"/>
  <c r="G46" i="6"/>
  <c r="F46" i="6"/>
  <c r="M47" i="6"/>
  <c r="G81" i="6"/>
  <c r="G74" i="6"/>
  <c r="M74" i="6"/>
  <c r="F97" i="6"/>
  <c r="Q97" i="6" s="1"/>
  <c r="F93" i="6"/>
  <c r="Q93" i="6" s="1"/>
  <c r="F91" i="6"/>
  <c r="Q91" i="6" s="1"/>
  <c r="F112" i="6"/>
  <c r="Q112" i="6" s="1"/>
  <c r="G105" i="6"/>
  <c r="F187" i="6"/>
  <c r="Q187" i="6" s="1"/>
  <c r="F181" i="6"/>
  <c r="G185" i="6"/>
  <c r="F195" i="6"/>
  <c r="Q195" i="6" s="1"/>
  <c r="F230" i="6"/>
  <c r="F262" i="6"/>
  <c r="Q262" i="6" s="1"/>
  <c r="F275" i="6"/>
  <c r="Q275" i="6" s="1"/>
  <c r="F291" i="6"/>
  <c r="Q291" i="6" s="1"/>
  <c r="F306" i="6"/>
  <c r="Q306" i="6" s="1"/>
  <c r="F49" i="6"/>
  <c r="Q49" i="6" s="1"/>
  <c r="G259" i="6"/>
  <c r="G255" i="6"/>
  <c r="G195" i="6"/>
  <c r="G254" i="6"/>
  <c r="G110" i="6"/>
  <c r="F259" i="6"/>
  <c r="Q259" i="6" s="1"/>
  <c r="F256" i="6"/>
  <c r="Q256" i="6" s="1"/>
  <c r="I152" i="6"/>
  <c r="G152" i="6"/>
  <c r="I182" i="6"/>
  <c r="G182" i="6"/>
  <c r="I272" i="6"/>
  <c r="F272" i="6"/>
  <c r="Q272" i="6" s="1"/>
  <c r="M227" i="6"/>
  <c r="N77" i="6"/>
  <c r="G77" i="6"/>
  <c r="M92" i="6"/>
  <c r="B62" i="6"/>
  <c r="I167" i="6"/>
  <c r="G167" i="6"/>
  <c r="G197" i="6"/>
  <c r="I197" i="6"/>
  <c r="B212" i="6"/>
  <c r="F287" i="6"/>
  <c r="Q287" i="6" s="1"/>
  <c r="I287" i="6"/>
  <c r="B317" i="6"/>
  <c r="G47" i="6"/>
  <c r="S47" i="6" s="1"/>
  <c r="F47" i="6"/>
  <c r="Q47" i="6" s="1"/>
  <c r="G137" i="6"/>
  <c r="F137" i="6"/>
  <c r="Q137" i="6" s="1"/>
  <c r="B242" i="6"/>
  <c r="F92" i="6"/>
  <c r="Q92" i="6" s="1"/>
  <c r="F152" i="6"/>
  <c r="Q152" i="6" s="1"/>
  <c r="F182" i="6"/>
  <c r="Q182" i="6" s="1"/>
  <c r="F227" i="6"/>
  <c r="Q227" i="6" s="1"/>
  <c r="F77" i="6"/>
  <c r="Q77" i="6" s="1"/>
  <c r="B122" i="6"/>
  <c r="G272" i="6"/>
  <c r="G227" i="6"/>
  <c r="G92" i="6"/>
  <c r="H169" i="6"/>
  <c r="H138" i="6"/>
  <c r="S5" i="36" a="1"/>
  <c r="S14" i="36" a="1"/>
  <c r="S16" i="36" a="1"/>
  <c r="S13" i="36" a="1"/>
  <c r="S19" i="36" a="1"/>
  <c r="S9" i="36" a="1"/>
  <c r="S17" i="36" a="1"/>
  <c r="S7" i="36" a="1"/>
  <c r="S18" i="36" a="1"/>
  <c r="S10" i="36" a="1"/>
  <c r="S8" i="36" a="1"/>
  <c r="S12" i="36" a="1"/>
  <c r="S11" i="36" a="1"/>
  <c r="S15" i="36" a="1"/>
  <c r="S6" i="36" a="1"/>
  <c r="H18" i="33" l="1"/>
  <c r="S8" i="36"/>
  <c r="S7" i="36"/>
  <c r="S9" i="36"/>
  <c r="S10" i="36"/>
  <c r="S15" i="36"/>
  <c r="S13" i="36"/>
  <c r="S16" i="36"/>
  <c r="S14" i="36"/>
  <c r="S5" i="36"/>
  <c r="S18" i="36"/>
  <c r="S12" i="36"/>
  <c r="S6" i="36"/>
  <c r="S19" i="36"/>
  <c r="S11" i="36"/>
  <c r="S17" i="36"/>
  <c r="P21" i="6"/>
  <c r="P19" i="6"/>
  <c r="R21" i="6"/>
  <c r="S21" i="6"/>
  <c r="P22" i="6"/>
  <c r="S19" i="6"/>
  <c r="R19" i="6"/>
  <c r="S20" i="6"/>
  <c r="P18" i="6"/>
  <c r="Q21" i="6"/>
  <c r="P16" i="6"/>
  <c r="P20" i="6"/>
  <c r="F226" i="6"/>
  <c r="Q226" i="6" s="1"/>
  <c r="G226" i="6"/>
  <c r="S226" i="6" s="1"/>
  <c r="G107" i="6"/>
  <c r="S107" i="6" s="1"/>
  <c r="R18" i="6"/>
  <c r="Z7" i="6"/>
  <c r="AB7" i="6" s="1"/>
  <c r="AA23" i="6"/>
  <c r="AC23" i="6" s="1"/>
  <c r="Y23" i="6"/>
  <c r="X23" i="6"/>
  <c r="U19" i="6"/>
  <c r="T19" i="6"/>
  <c r="Q15" i="6"/>
  <c r="P15" i="6"/>
  <c r="AE38" i="6"/>
  <c r="Y7" i="6"/>
  <c r="U20" i="6"/>
  <c r="T20" i="6"/>
  <c r="U21" i="6"/>
  <c r="T21" i="6"/>
  <c r="R15" i="6"/>
  <c r="S15" i="6"/>
  <c r="Q17" i="6"/>
  <c r="P17" i="6"/>
  <c r="G225" i="6"/>
  <c r="S225" i="6" s="1"/>
  <c r="F224" i="6"/>
  <c r="Q224" i="6" s="1"/>
  <c r="AC38" i="6"/>
  <c r="AA7" i="6"/>
  <c r="T18" i="6"/>
  <c r="U18" i="6"/>
  <c r="R22" i="6"/>
  <c r="Z23" i="6"/>
  <c r="S17" i="6"/>
  <c r="R17" i="6"/>
  <c r="G224" i="6"/>
  <c r="S224" i="6" s="1"/>
  <c r="X7" i="6"/>
  <c r="R14" i="6"/>
  <c r="R20" i="6"/>
  <c r="R16" i="6"/>
  <c r="U22" i="6"/>
  <c r="T22" i="6"/>
  <c r="AD158" i="6"/>
  <c r="AB158" i="6"/>
  <c r="AD98" i="6"/>
  <c r="AB98" i="6"/>
  <c r="AE278" i="6"/>
  <c r="AC278" i="6"/>
  <c r="AC53" i="6"/>
  <c r="AE53" i="6"/>
  <c r="AC113" i="6"/>
  <c r="AE113" i="6"/>
  <c r="AE173" i="6"/>
  <c r="AC173" i="6"/>
  <c r="AD233" i="6"/>
  <c r="AB233" i="6"/>
  <c r="AB38" i="6"/>
  <c r="AD38" i="6"/>
  <c r="AD113" i="6"/>
  <c r="AB113" i="6"/>
  <c r="AD173" i="6"/>
  <c r="AB173" i="6"/>
  <c r="AC233" i="6"/>
  <c r="AE233" i="6"/>
  <c r="AC293" i="6"/>
  <c r="AE293" i="6"/>
  <c r="AD68" i="6"/>
  <c r="AB68" i="6"/>
  <c r="AE128" i="6"/>
  <c r="AC128" i="6"/>
  <c r="AC188" i="6"/>
  <c r="AE188" i="6"/>
  <c r="AD248" i="6"/>
  <c r="AB248" i="6"/>
  <c r="AD308" i="6"/>
  <c r="AB308" i="6"/>
  <c r="AB53" i="6"/>
  <c r="AD53" i="6"/>
  <c r="AD128" i="6"/>
  <c r="AB128" i="6"/>
  <c r="AD188" i="6"/>
  <c r="AB188" i="6"/>
  <c r="AC248" i="6"/>
  <c r="AE248" i="6"/>
  <c r="AE308" i="6"/>
  <c r="AC308" i="6"/>
  <c r="AD83" i="6"/>
  <c r="AB83" i="6"/>
  <c r="AC143" i="6"/>
  <c r="AE143" i="6"/>
  <c r="AD203" i="6"/>
  <c r="AB203" i="6"/>
  <c r="AB263" i="6"/>
  <c r="AD263" i="6"/>
  <c r="AD323" i="6"/>
  <c r="AB323" i="6"/>
  <c r="AC218" i="6"/>
  <c r="AE218" i="6"/>
  <c r="AD293" i="6"/>
  <c r="AB293" i="6"/>
  <c r="AC68" i="6"/>
  <c r="AE68" i="6"/>
  <c r="AD143" i="6"/>
  <c r="AB143" i="6"/>
  <c r="AC83" i="6"/>
  <c r="AE83" i="6"/>
  <c r="AE203" i="6"/>
  <c r="AC203" i="6"/>
  <c r="AE263" i="6"/>
  <c r="AC263" i="6"/>
  <c r="AC323" i="6"/>
  <c r="AE323" i="6"/>
  <c r="AE98" i="6"/>
  <c r="AC98" i="6"/>
  <c r="AC158" i="6"/>
  <c r="AE158" i="6"/>
  <c r="AD218" i="6"/>
  <c r="AB218" i="6"/>
  <c r="AD278" i="6"/>
  <c r="AB278" i="6"/>
  <c r="U171" i="6"/>
  <c r="R195" i="6"/>
  <c r="S195" i="6"/>
  <c r="S81" i="6"/>
  <c r="S275" i="6"/>
  <c r="S90" i="6"/>
  <c r="P186" i="6"/>
  <c r="Q186" i="6"/>
  <c r="S303" i="6"/>
  <c r="H157" i="6"/>
  <c r="S157" i="6"/>
  <c r="H78" i="6"/>
  <c r="S78" i="6"/>
  <c r="H231" i="6"/>
  <c r="S231" i="6"/>
  <c r="H108" i="6"/>
  <c r="S108" i="6"/>
  <c r="R227" i="6"/>
  <c r="S227" i="6"/>
  <c r="S137" i="6"/>
  <c r="R137" i="6"/>
  <c r="S182" i="6"/>
  <c r="S151" i="6"/>
  <c r="H51" i="6"/>
  <c r="U51" i="6" s="1"/>
  <c r="S51" i="6"/>
  <c r="S305" i="6"/>
  <c r="S80" i="6"/>
  <c r="H201" i="6"/>
  <c r="S201" i="6"/>
  <c r="S149" i="6"/>
  <c r="S228" i="6"/>
  <c r="R228" i="6"/>
  <c r="U169" i="6"/>
  <c r="S167" i="6"/>
  <c r="S255" i="6"/>
  <c r="S105" i="6"/>
  <c r="S111" i="6"/>
  <c r="H288" i="6"/>
  <c r="S288" i="6"/>
  <c r="H153" i="6"/>
  <c r="S153" i="6"/>
  <c r="S258" i="6"/>
  <c r="H156" i="6"/>
  <c r="S156" i="6"/>
  <c r="H109" i="6"/>
  <c r="S109" i="6"/>
  <c r="H50" i="6"/>
  <c r="U50" i="6" s="1"/>
  <c r="S50" i="6"/>
  <c r="S152" i="6"/>
  <c r="S110" i="6"/>
  <c r="R110" i="6"/>
  <c r="H259" i="6"/>
  <c r="S259" i="6"/>
  <c r="R259" i="6"/>
  <c r="H185" i="6"/>
  <c r="S185" i="6"/>
  <c r="P74" i="6"/>
  <c r="P46" i="6"/>
  <c r="Q46" i="6"/>
  <c r="H142" i="6"/>
  <c r="S142" i="6"/>
  <c r="S232" i="6"/>
  <c r="H202" i="6"/>
  <c r="S202" i="6"/>
  <c r="S199" i="6"/>
  <c r="H155" i="6"/>
  <c r="S155" i="6"/>
  <c r="S91" i="6"/>
  <c r="H261" i="6"/>
  <c r="S261" i="6"/>
  <c r="S256" i="6"/>
  <c r="R256" i="6"/>
  <c r="H79" i="6"/>
  <c r="S79" i="6"/>
  <c r="H304" i="6"/>
  <c r="S304" i="6"/>
  <c r="S291" i="6"/>
  <c r="S285" i="6"/>
  <c r="S184" i="6"/>
  <c r="S150" i="6"/>
  <c r="S112" i="6"/>
  <c r="R112" i="6"/>
  <c r="S276" i="6"/>
  <c r="H274" i="6"/>
  <c r="S274" i="6"/>
  <c r="S89" i="6"/>
  <c r="S181" i="6"/>
  <c r="R181" i="6"/>
  <c r="S179" i="6"/>
  <c r="H140" i="6"/>
  <c r="S140" i="6"/>
  <c r="H96" i="6"/>
  <c r="S96" i="6"/>
  <c r="S300" i="6"/>
  <c r="R300" i="6"/>
  <c r="U138" i="6"/>
  <c r="P230" i="6"/>
  <c r="Q230" i="6"/>
  <c r="S95" i="6"/>
  <c r="H273" i="6"/>
  <c r="S273" i="6"/>
  <c r="R273" i="6"/>
  <c r="S307" i="6"/>
  <c r="S302" i="6"/>
  <c r="H183" i="6"/>
  <c r="S183" i="6"/>
  <c r="H82" i="6"/>
  <c r="S82" i="6"/>
  <c r="S257" i="6"/>
  <c r="S136" i="6"/>
  <c r="H186" i="6"/>
  <c r="S186" i="6"/>
  <c r="R186" i="6"/>
  <c r="S272" i="6"/>
  <c r="S77" i="6"/>
  <c r="R77" i="6"/>
  <c r="S270" i="6"/>
  <c r="S171" i="6"/>
  <c r="S154" i="6"/>
  <c r="S104" i="6"/>
  <c r="H229" i="6"/>
  <c r="S229" i="6"/>
  <c r="S141" i="6"/>
  <c r="H230" i="6"/>
  <c r="S230" i="6"/>
  <c r="R230" i="6"/>
  <c r="S196" i="6"/>
  <c r="S284" i="6"/>
  <c r="H48" i="6"/>
  <c r="U48" i="6" s="1"/>
  <c r="S48" i="6"/>
  <c r="S198" i="6"/>
  <c r="H97" i="6"/>
  <c r="S97" i="6"/>
  <c r="S92" i="6"/>
  <c r="R92" i="6"/>
  <c r="S197" i="6"/>
  <c r="S254" i="6"/>
  <c r="P181" i="6"/>
  <c r="Q181" i="6"/>
  <c r="S74" i="6"/>
  <c r="R74" i="6"/>
  <c r="R46" i="6"/>
  <c r="S46" i="6"/>
  <c r="S269" i="6"/>
  <c r="S172" i="6"/>
  <c r="S170" i="6"/>
  <c r="S168" i="6"/>
  <c r="S165" i="6"/>
  <c r="H94" i="6"/>
  <c r="S94" i="6"/>
  <c r="R94" i="6"/>
  <c r="H93" i="6"/>
  <c r="S93" i="6"/>
  <c r="H262" i="6"/>
  <c r="R262" i="6"/>
  <c r="S262" i="6"/>
  <c r="R306" i="6"/>
  <c r="S306" i="6"/>
  <c r="H139" i="6"/>
  <c r="S139" i="6"/>
  <c r="S301" i="6"/>
  <c r="S299" i="6"/>
  <c r="H292" i="6"/>
  <c r="S292" i="6"/>
  <c r="S290" i="6"/>
  <c r="H289" i="6"/>
  <c r="S289" i="6"/>
  <c r="S187" i="6"/>
  <c r="H277" i="6"/>
  <c r="S277" i="6"/>
  <c r="S200" i="6"/>
  <c r="S135" i="6"/>
  <c r="H260" i="6"/>
  <c r="S260" i="6"/>
  <c r="R260" i="6"/>
  <c r="S180" i="6"/>
  <c r="P228" i="6"/>
  <c r="P50" i="6"/>
  <c r="P306" i="6"/>
  <c r="P196" i="6"/>
  <c r="I107" i="6"/>
  <c r="N107" i="6" s="1"/>
  <c r="P47" i="6"/>
  <c r="P112" i="6"/>
  <c r="F225" i="6"/>
  <c r="Q225" i="6" s="1"/>
  <c r="N50" i="6"/>
  <c r="O50" i="6" s="1"/>
  <c r="P110" i="6"/>
  <c r="M51" i="6"/>
  <c r="N51" i="6"/>
  <c r="O51" i="6" s="1"/>
  <c r="P195" i="6"/>
  <c r="H228" i="6"/>
  <c r="N196" i="6"/>
  <c r="R196" i="6" s="1"/>
  <c r="N44" i="6"/>
  <c r="R44" i="6" s="1"/>
  <c r="M44" i="6"/>
  <c r="P44" i="6" s="1"/>
  <c r="P259" i="6"/>
  <c r="R48" i="6"/>
  <c r="P260" i="6"/>
  <c r="P77" i="6"/>
  <c r="H306" i="6"/>
  <c r="P137" i="6"/>
  <c r="P92" i="6"/>
  <c r="P227" i="6"/>
  <c r="P48" i="6"/>
  <c r="P262" i="6"/>
  <c r="H110" i="6"/>
  <c r="I241" i="6"/>
  <c r="F241" i="6"/>
  <c r="Q241" i="6" s="1"/>
  <c r="G241" i="6"/>
  <c r="H172" i="6"/>
  <c r="H170" i="6"/>
  <c r="H168" i="6"/>
  <c r="M164" i="6"/>
  <c r="N164" i="6"/>
  <c r="R164" i="6" s="1"/>
  <c r="H154" i="6"/>
  <c r="M151" i="6"/>
  <c r="N151" i="6"/>
  <c r="R151" i="6" s="1"/>
  <c r="H111" i="6"/>
  <c r="M232" i="6"/>
  <c r="N232" i="6"/>
  <c r="O232" i="6" s="1"/>
  <c r="M202" i="6"/>
  <c r="N202" i="6"/>
  <c r="R202" i="6" s="1"/>
  <c r="N199" i="6"/>
  <c r="O199" i="6" s="1"/>
  <c r="M199" i="6"/>
  <c r="N91" i="6"/>
  <c r="R91" i="6" s="1"/>
  <c r="M91" i="6"/>
  <c r="P91" i="6" s="1"/>
  <c r="P256" i="6"/>
  <c r="H307" i="6"/>
  <c r="H305" i="6"/>
  <c r="N301" i="6"/>
  <c r="R301" i="6" s="1"/>
  <c r="M301" i="6"/>
  <c r="M299" i="6"/>
  <c r="N299" i="6"/>
  <c r="R299" i="6" s="1"/>
  <c r="H291" i="6"/>
  <c r="I214" i="6"/>
  <c r="G214" i="6"/>
  <c r="F214" i="6"/>
  <c r="Q214" i="6" s="1"/>
  <c r="M106" i="6"/>
  <c r="N106" i="6"/>
  <c r="R106" i="6" s="1"/>
  <c r="H112" i="6"/>
  <c r="N200" i="6"/>
  <c r="O200" i="6" s="1"/>
  <c r="M200" i="6"/>
  <c r="M108" i="6"/>
  <c r="P108" i="6" s="1"/>
  <c r="N108" i="6"/>
  <c r="R108" i="6" s="1"/>
  <c r="H52" i="6"/>
  <c r="U52" i="6" s="1"/>
  <c r="I239" i="6"/>
  <c r="F239" i="6"/>
  <c r="Q239" i="6" s="1"/>
  <c r="G239" i="6"/>
  <c r="I213" i="6"/>
  <c r="G213" i="6"/>
  <c r="F213" i="6"/>
  <c r="Q213" i="6" s="1"/>
  <c r="M97" i="6"/>
  <c r="P97" i="6" s="1"/>
  <c r="N97" i="6"/>
  <c r="R97" i="6" s="1"/>
  <c r="N261" i="6"/>
  <c r="R261" i="6" s="1"/>
  <c r="M261" i="6"/>
  <c r="I209" i="6"/>
  <c r="F209" i="6"/>
  <c r="Q209" i="6" s="1"/>
  <c r="G209" i="6"/>
  <c r="I58" i="6"/>
  <c r="N302" i="6"/>
  <c r="R302" i="6" s="1"/>
  <c r="M302" i="6"/>
  <c r="P302" i="6" s="1"/>
  <c r="H81" i="6"/>
  <c r="I322" i="6"/>
  <c r="G322" i="6"/>
  <c r="F322" i="6"/>
  <c r="Q322" i="6" s="1"/>
  <c r="M271" i="6"/>
  <c r="N271" i="6"/>
  <c r="R271" i="6" s="1"/>
  <c r="N270" i="6"/>
  <c r="R270" i="6" s="1"/>
  <c r="M270" i="6"/>
  <c r="N171" i="6"/>
  <c r="R171" i="6" s="1"/>
  <c r="M171" i="6"/>
  <c r="N169" i="6"/>
  <c r="R169" i="6" s="1"/>
  <c r="M169" i="6"/>
  <c r="P169" i="6" s="1"/>
  <c r="N166" i="6"/>
  <c r="R166" i="6" s="1"/>
  <c r="M166" i="6"/>
  <c r="N154" i="6"/>
  <c r="O154" i="6" s="1"/>
  <c r="M154" i="6"/>
  <c r="N134" i="6"/>
  <c r="R134" i="6" s="1"/>
  <c r="M134" i="6"/>
  <c r="P134" i="6" s="1"/>
  <c r="I124" i="6"/>
  <c r="F124" i="6"/>
  <c r="Q124" i="6" s="1"/>
  <c r="G124" i="6"/>
  <c r="I64" i="6"/>
  <c r="F64" i="6"/>
  <c r="Q64" i="6" s="1"/>
  <c r="G64" i="6"/>
  <c r="P94" i="6"/>
  <c r="H232" i="6"/>
  <c r="N229" i="6"/>
  <c r="R229" i="6" s="1"/>
  <c r="M229" i="6"/>
  <c r="H199" i="6"/>
  <c r="I216" i="6"/>
  <c r="F216" i="6"/>
  <c r="Q216" i="6" s="1"/>
  <c r="G216" i="6"/>
  <c r="N201" i="6"/>
  <c r="R201" i="6" s="1"/>
  <c r="M201" i="6"/>
  <c r="H198" i="6"/>
  <c r="G125" i="6"/>
  <c r="I125" i="6"/>
  <c r="F125" i="6"/>
  <c r="Q125" i="6" s="1"/>
  <c r="H258" i="6"/>
  <c r="M254" i="6"/>
  <c r="N254" i="6"/>
  <c r="R254" i="6" s="1"/>
  <c r="M140" i="6"/>
  <c r="N140" i="6"/>
  <c r="R140" i="6" s="1"/>
  <c r="I118" i="6"/>
  <c r="N109" i="6"/>
  <c r="R109" i="6" s="1"/>
  <c r="M109" i="6"/>
  <c r="M105" i="6"/>
  <c r="N105" i="6"/>
  <c r="R105" i="6" s="1"/>
  <c r="N96" i="6"/>
  <c r="R96" i="6" s="1"/>
  <c r="M96" i="6"/>
  <c r="P96" i="6" s="1"/>
  <c r="N95" i="6"/>
  <c r="R95" i="6" s="1"/>
  <c r="M95" i="6"/>
  <c r="H141" i="6"/>
  <c r="H303" i="6"/>
  <c r="M284" i="6"/>
  <c r="N284" i="6"/>
  <c r="R284" i="6" s="1"/>
  <c r="H184" i="6"/>
  <c r="I123" i="6"/>
  <c r="G123" i="6"/>
  <c r="F123" i="6"/>
  <c r="Q123" i="6" s="1"/>
  <c r="H80" i="6"/>
  <c r="N76" i="6"/>
  <c r="R76" i="6" s="1"/>
  <c r="M76" i="6"/>
  <c r="I59" i="6"/>
  <c r="G59" i="6"/>
  <c r="F59" i="6"/>
  <c r="Q59" i="6" s="1"/>
  <c r="H276" i="6"/>
  <c r="M198" i="6"/>
  <c r="N198" i="6"/>
  <c r="O198" i="6" s="1"/>
  <c r="M257" i="6"/>
  <c r="N257" i="6"/>
  <c r="R257" i="6" s="1"/>
  <c r="I247" i="6"/>
  <c r="F247" i="6"/>
  <c r="Q247" i="6" s="1"/>
  <c r="G247" i="6"/>
  <c r="N180" i="6"/>
  <c r="R180" i="6" s="1"/>
  <c r="M180" i="6"/>
  <c r="I320" i="6"/>
  <c r="G320" i="6"/>
  <c r="F320" i="6"/>
  <c r="Q320" i="6" s="1"/>
  <c r="N93" i="6"/>
  <c r="R93" i="6" s="1"/>
  <c r="M93" i="6"/>
  <c r="I321" i="6"/>
  <c r="G321" i="6"/>
  <c r="F321" i="6"/>
  <c r="Q321" i="6" s="1"/>
  <c r="I313" i="6"/>
  <c r="M307" i="6"/>
  <c r="N307" i="6"/>
  <c r="O307" i="6" s="1"/>
  <c r="N305" i="6"/>
  <c r="O305" i="6" s="1"/>
  <c r="M305" i="6"/>
  <c r="H290" i="6"/>
  <c r="M288" i="6"/>
  <c r="N288" i="6"/>
  <c r="R288" i="6" s="1"/>
  <c r="H187" i="6"/>
  <c r="M185" i="6"/>
  <c r="P185" i="6" s="1"/>
  <c r="N185" i="6"/>
  <c r="O185" i="6" s="1"/>
  <c r="M153" i="6"/>
  <c r="N153" i="6"/>
  <c r="R153" i="6" s="1"/>
  <c r="M150" i="6"/>
  <c r="N150" i="6"/>
  <c r="R150" i="6" s="1"/>
  <c r="I127" i="6"/>
  <c r="F127" i="6"/>
  <c r="Q127" i="6" s="1"/>
  <c r="G127" i="6"/>
  <c r="M82" i="6"/>
  <c r="N82" i="6"/>
  <c r="R82" i="6" s="1"/>
  <c r="M80" i="6"/>
  <c r="N80" i="6"/>
  <c r="R80" i="6" s="1"/>
  <c r="M75" i="6"/>
  <c r="N75" i="6"/>
  <c r="R75" i="6" s="1"/>
  <c r="I63" i="6"/>
  <c r="F63" i="6"/>
  <c r="Q63" i="6" s="1"/>
  <c r="G63" i="6"/>
  <c r="P273" i="6"/>
  <c r="M274" i="6"/>
  <c r="N274" i="6"/>
  <c r="R274" i="6" s="1"/>
  <c r="R47" i="6"/>
  <c r="P49" i="6"/>
  <c r="I318" i="6"/>
  <c r="G318" i="6"/>
  <c r="F318" i="6"/>
  <c r="Q318" i="6" s="1"/>
  <c r="N269" i="6"/>
  <c r="R269" i="6" s="1"/>
  <c r="M269" i="6"/>
  <c r="M225" i="6"/>
  <c r="N225" i="6"/>
  <c r="N224" i="6"/>
  <c r="M224" i="6"/>
  <c r="I215" i="6"/>
  <c r="G215" i="6"/>
  <c r="F215" i="6"/>
  <c r="Q215" i="6" s="1"/>
  <c r="M142" i="6"/>
  <c r="N142" i="6"/>
  <c r="R142" i="6" s="1"/>
  <c r="N138" i="6"/>
  <c r="R138" i="6" s="1"/>
  <c r="M138" i="6"/>
  <c r="I120" i="6"/>
  <c r="G120" i="6"/>
  <c r="F120" i="6"/>
  <c r="Q120" i="6" s="1"/>
  <c r="I60" i="6"/>
  <c r="G60" i="6"/>
  <c r="F60" i="6"/>
  <c r="Q60" i="6" s="1"/>
  <c r="M275" i="6"/>
  <c r="N275" i="6"/>
  <c r="R275" i="6" s="1"/>
  <c r="N194" i="6"/>
  <c r="R194" i="6" s="1"/>
  <c r="M194" i="6"/>
  <c r="M90" i="6"/>
  <c r="P90" i="6" s="1"/>
  <c r="N90" i="6"/>
  <c r="R90" i="6" s="1"/>
  <c r="I65" i="6"/>
  <c r="G65" i="6"/>
  <c r="F65" i="6"/>
  <c r="Q65" i="6" s="1"/>
  <c r="M45" i="6"/>
  <c r="N45" i="6"/>
  <c r="R45" i="6" s="1"/>
  <c r="H95" i="6"/>
  <c r="I66" i="6"/>
  <c r="G66" i="6"/>
  <c r="F66" i="6"/>
  <c r="Q66" i="6" s="1"/>
  <c r="M304" i="6"/>
  <c r="N304" i="6"/>
  <c r="R304" i="6" s="1"/>
  <c r="M291" i="6"/>
  <c r="N291" i="6"/>
  <c r="O291" i="6" s="1"/>
  <c r="M290" i="6"/>
  <c r="N290" i="6"/>
  <c r="O290" i="6" s="1"/>
  <c r="N286" i="6"/>
  <c r="R286" i="6" s="1"/>
  <c r="M286" i="6"/>
  <c r="I244" i="6"/>
  <c r="F244" i="6"/>
  <c r="Q244" i="6" s="1"/>
  <c r="G244" i="6"/>
  <c r="I210" i="6"/>
  <c r="G210" i="6"/>
  <c r="F210" i="6"/>
  <c r="Q210" i="6" s="1"/>
  <c r="M184" i="6"/>
  <c r="N184" i="6"/>
  <c r="O184" i="6" s="1"/>
  <c r="N183" i="6"/>
  <c r="R183" i="6" s="1"/>
  <c r="M183" i="6"/>
  <c r="N157" i="6"/>
  <c r="R157" i="6" s="1"/>
  <c r="M157" i="6"/>
  <c r="P157" i="6" s="1"/>
  <c r="I119" i="6"/>
  <c r="G119" i="6"/>
  <c r="F119" i="6"/>
  <c r="Q119" i="6" s="1"/>
  <c r="N79" i="6"/>
  <c r="O79" i="6" s="1"/>
  <c r="M79" i="6"/>
  <c r="H49" i="6"/>
  <c r="U49" i="6" s="1"/>
  <c r="R49" i="6"/>
  <c r="I246" i="6"/>
  <c r="G246" i="6"/>
  <c r="F246" i="6"/>
  <c r="Q246" i="6" s="1"/>
  <c r="I238" i="6"/>
  <c r="M139" i="6"/>
  <c r="N139" i="6"/>
  <c r="R139" i="6" s="1"/>
  <c r="N135" i="6"/>
  <c r="R135" i="6" s="1"/>
  <c r="M135" i="6"/>
  <c r="G121" i="6"/>
  <c r="I121" i="6"/>
  <c r="F121" i="6"/>
  <c r="Q121" i="6" s="1"/>
  <c r="N104" i="6"/>
  <c r="R104" i="6" s="1"/>
  <c r="M104" i="6"/>
  <c r="N52" i="6"/>
  <c r="O52" i="6" s="1"/>
  <c r="M52" i="6"/>
  <c r="M255" i="6"/>
  <c r="N255" i="6"/>
  <c r="R255" i="6" s="1"/>
  <c r="I243" i="6"/>
  <c r="G243" i="6"/>
  <c r="F243" i="6"/>
  <c r="Q243" i="6" s="1"/>
  <c r="I217" i="6"/>
  <c r="F217" i="6"/>
  <c r="Q217" i="6" s="1"/>
  <c r="G217" i="6"/>
  <c r="M156" i="6"/>
  <c r="N156" i="6"/>
  <c r="R156" i="6" s="1"/>
  <c r="M136" i="6"/>
  <c r="N136" i="6"/>
  <c r="R136" i="6" s="1"/>
  <c r="P300" i="6"/>
  <c r="I314" i="6"/>
  <c r="G314" i="6"/>
  <c r="F314" i="6"/>
  <c r="Q314" i="6" s="1"/>
  <c r="I245" i="6"/>
  <c r="F245" i="6"/>
  <c r="Q245" i="6" s="1"/>
  <c r="G245" i="6"/>
  <c r="N226" i="6"/>
  <c r="M226" i="6"/>
  <c r="I211" i="6"/>
  <c r="F211" i="6"/>
  <c r="Q211" i="6" s="1"/>
  <c r="G211" i="6"/>
  <c r="M172" i="6"/>
  <c r="N172" i="6"/>
  <c r="O172" i="6" s="1"/>
  <c r="N170" i="6"/>
  <c r="O170" i="6" s="1"/>
  <c r="M170" i="6"/>
  <c r="M168" i="6"/>
  <c r="N168" i="6"/>
  <c r="O168" i="6" s="1"/>
  <c r="N165" i="6"/>
  <c r="R165" i="6" s="1"/>
  <c r="M165" i="6"/>
  <c r="P165" i="6" s="1"/>
  <c r="M111" i="6"/>
  <c r="P111" i="6" s="1"/>
  <c r="N111" i="6"/>
  <c r="O111" i="6" s="1"/>
  <c r="I319" i="6"/>
  <c r="G319" i="6"/>
  <c r="F319" i="6"/>
  <c r="Q319" i="6" s="1"/>
  <c r="H275" i="6"/>
  <c r="I208" i="6"/>
  <c r="N155" i="6"/>
  <c r="R155" i="6" s="1"/>
  <c r="M155" i="6"/>
  <c r="I61" i="6"/>
  <c r="F61" i="6"/>
  <c r="Q61" i="6" s="1"/>
  <c r="G61" i="6"/>
  <c r="M303" i="6"/>
  <c r="N303" i="6"/>
  <c r="O303" i="6" s="1"/>
  <c r="N292" i="6"/>
  <c r="R292" i="6" s="1"/>
  <c r="M292" i="6"/>
  <c r="M289" i="6"/>
  <c r="N289" i="6"/>
  <c r="O289" i="6" s="1"/>
  <c r="N285" i="6"/>
  <c r="R285" i="6" s="1"/>
  <c r="M285" i="6"/>
  <c r="I240" i="6"/>
  <c r="G240" i="6"/>
  <c r="F240" i="6"/>
  <c r="Q240" i="6" s="1"/>
  <c r="M187" i="6"/>
  <c r="N187" i="6"/>
  <c r="O187" i="6" s="1"/>
  <c r="M141" i="6"/>
  <c r="N141" i="6"/>
  <c r="O141" i="6" s="1"/>
  <c r="M81" i="6"/>
  <c r="N81" i="6"/>
  <c r="O81" i="6" s="1"/>
  <c r="N78" i="6"/>
  <c r="O78" i="6" s="1"/>
  <c r="M78" i="6"/>
  <c r="I67" i="6"/>
  <c r="G67" i="6"/>
  <c r="F67" i="6"/>
  <c r="Q67" i="6" s="1"/>
  <c r="G315" i="6"/>
  <c r="I315" i="6"/>
  <c r="F315" i="6"/>
  <c r="Q315" i="6" s="1"/>
  <c r="N277" i="6"/>
  <c r="O277" i="6" s="1"/>
  <c r="M277" i="6"/>
  <c r="M276" i="6"/>
  <c r="N276" i="6"/>
  <c r="R276" i="6" s="1"/>
  <c r="N231" i="6"/>
  <c r="R231" i="6" s="1"/>
  <c r="M231" i="6"/>
  <c r="H200" i="6"/>
  <c r="M89" i="6"/>
  <c r="N89" i="6"/>
  <c r="R89" i="6" s="1"/>
  <c r="I316" i="6"/>
  <c r="G316" i="6"/>
  <c r="F316" i="6"/>
  <c r="Q316" i="6" s="1"/>
  <c r="M258" i="6"/>
  <c r="N258" i="6"/>
  <c r="R258" i="6" s="1"/>
  <c r="M179" i="6"/>
  <c r="P179" i="6" s="1"/>
  <c r="N179" i="6"/>
  <c r="R179" i="6" s="1"/>
  <c r="N149" i="6"/>
  <c r="R149" i="6" s="1"/>
  <c r="M149" i="6"/>
  <c r="P149" i="6" s="1"/>
  <c r="I126" i="6"/>
  <c r="G126" i="6"/>
  <c r="F126" i="6"/>
  <c r="Q126" i="6" s="1"/>
  <c r="G242" i="6"/>
  <c r="I242" i="6"/>
  <c r="F242" i="6"/>
  <c r="Q242" i="6" s="1"/>
  <c r="I317" i="6"/>
  <c r="G317" i="6"/>
  <c r="F317" i="6"/>
  <c r="Q317" i="6" s="1"/>
  <c r="G212" i="6"/>
  <c r="I212" i="6"/>
  <c r="F212" i="6"/>
  <c r="Q212" i="6" s="1"/>
  <c r="G62" i="6"/>
  <c r="I62" i="6"/>
  <c r="F62" i="6"/>
  <c r="Q62" i="6" s="1"/>
  <c r="N272" i="6"/>
  <c r="R272" i="6" s="1"/>
  <c r="M272" i="6"/>
  <c r="N152" i="6"/>
  <c r="R152" i="6" s="1"/>
  <c r="M152" i="6"/>
  <c r="I122" i="6"/>
  <c r="F122" i="6"/>
  <c r="Q122" i="6" s="1"/>
  <c r="G122" i="6"/>
  <c r="M287" i="6"/>
  <c r="N287" i="6"/>
  <c r="R287" i="6" s="1"/>
  <c r="M107" i="6"/>
  <c r="M197" i="6"/>
  <c r="N197" i="6"/>
  <c r="R197" i="6" s="1"/>
  <c r="N167" i="6"/>
  <c r="R167" i="6" s="1"/>
  <c r="M167" i="6"/>
  <c r="M182" i="6"/>
  <c r="N182" i="6"/>
  <c r="R182" i="6" s="1"/>
  <c r="U10" i="36" a="1"/>
  <c r="U7" i="36" a="1"/>
  <c r="U16" i="36" a="1"/>
  <c r="U15" i="36" a="1"/>
  <c r="U12" i="36" a="1"/>
  <c r="U13" i="36" a="1"/>
  <c r="U6" i="36" a="1"/>
  <c r="U19" i="36" a="1"/>
  <c r="U11" i="36" a="1"/>
  <c r="U5" i="36" a="1"/>
  <c r="U8" i="36" a="1"/>
  <c r="U18" i="36" a="1"/>
  <c r="U14" i="36" a="1"/>
  <c r="U9" i="36" a="1"/>
  <c r="U17" i="36" a="1"/>
  <c r="U16" i="36" l="1"/>
  <c r="U13" i="36"/>
  <c r="U9" i="36"/>
  <c r="U7" i="36"/>
  <c r="U19" i="36"/>
  <c r="U8" i="36"/>
  <c r="U6" i="36"/>
  <c r="U17" i="36"/>
  <c r="U11" i="36"/>
  <c r="U12" i="36"/>
  <c r="U5" i="36"/>
  <c r="U14" i="36"/>
  <c r="U15" i="36"/>
  <c r="U10" i="36"/>
  <c r="U18" i="36"/>
  <c r="S21" i="36"/>
  <c r="U21" i="36" s="1"/>
  <c r="R226" i="6"/>
  <c r="R107" i="6"/>
  <c r="T51" i="6"/>
  <c r="R224" i="6"/>
  <c r="AE23" i="6"/>
  <c r="R225" i="6"/>
  <c r="AC7" i="6"/>
  <c r="AB23" i="6"/>
  <c r="AD23" i="6"/>
  <c r="R141" i="6"/>
  <c r="R170" i="6"/>
  <c r="R78" i="6"/>
  <c r="T50" i="6"/>
  <c r="S121" i="6"/>
  <c r="S60" i="6"/>
  <c r="S127" i="6"/>
  <c r="U290" i="6"/>
  <c r="T290" i="6"/>
  <c r="S247" i="6"/>
  <c r="U199" i="6"/>
  <c r="T199" i="6"/>
  <c r="S209" i="6"/>
  <c r="U307" i="6"/>
  <c r="T307" i="6"/>
  <c r="U289" i="6"/>
  <c r="T289" i="6"/>
  <c r="U97" i="6"/>
  <c r="U82" i="6"/>
  <c r="U140" i="6"/>
  <c r="R184" i="6"/>
  <c r="R291" i="6"/>
  <c r="U156" i="6"/>
  <c r="S61" i="6"/>
  <c r="S319" i="6"/>
  <c r="S244" i="6"/>
  <c r="S66" i="6"/>
  <c r="U187" i="6"/>
  <c r="T187" i="6"/>
  <c r="S59" i="6"/>
  <c r="U80" i="6"/>
  <c r="U184" i="6"/>
  <c r="T184" i="6"/>
  <c r="T141" i="6"/>
  <c r="U141" i="6"/>
  <c r="S125" i="6"/>
  <c r="S216" i="6"/>
  <c r="S64" i="6"/>
  <c r="U168" i="6"/>
  <c r="T168" i="6"/>
  <c r="U306" i="6"/>
  <c r="T306" i="6"/>
  <c r="R277" i="6"/>
  <c r="R187" i="6"/>
  <c r="U292" i="6"/>
  <c r="U262" i="6"/>
  <c r="T262" i="6"/>
  <c r="R198" i="6"/>
  <c r="U186" i="6"/>
  <c r="T186" i="6"/>
  <c r="U96" i="6"/>
  <c r="U274" i="6"/>
  <c r="U155" i="6"/>
  <c r="T185" i="6"/>
  <c r="U185" i="6"/>
  <c r="U109" i="6"/>
  <c r="U153" i="6"/>
  <c r="U157" i="6"/>
  <c r="S242" i="6"/>
  <c r="S315" i="6"/>
  <c r="S320" i="6"/>
  <c r="S124" i="6"/>
  <c r="S241" i="6"/>
  <c r="U93" i="6"/>
  <c r="U229" i="6"/>
  <c r="U304" i="6"/>
  <c r="U259" i="6"/>
  <c r="T259" i="6"/>
  <c r="S122" i="6"/>
  <c r="S212" i="6"/>
  <c r="S126" i="6"/>
  <c r="S67" i="6"/>
  <c r="S211" i="6"/>
  <c r="S217" i="6"/>
  <c r="S243" i="6"/>
  <c r="S119" i="6"/>
  <c r="U258" i="6"/>
  <c r="U198" i="6"/>
  <c r="T198" i="6"/>
  <c r="S322" i="6"/>
  <c r="S239" i="6"/>
  <c r="U112" i="6"/>
  <c r="T112" i="6"/>
  <c r="U291" i="6"/>
  <c r="T291" i="6"/>
  <c r="U154" i="6"/>
  <c r="T154" i="6"/>
  <c r="U170" i="6"/>
  <c r="T170" i="6"/>
  <c r="U228" i="6"/>
  <c r="T228" i="6"/>
  <c r="R289" i="6"/>
  <c r="R290" i="6"/>
  <c r="R168" i="6"/>
  <c r="T273" i="6"/>
  <c r="U273" i="6"/>
  <c r="R79" i="6"/>
  <c r="U202" i="6"/>
  <c r="R111" i="6"/>
  <c r="R305" i="6"/>
  <c r="U78" i="6"/>
  <c r="T78" i="6"/>
  <c r="R303" i="6"/>
  <c r="R81" i="6"/>
  <c r="S317" i="6"/>
  <c r="S318" i="6"/>
  <c r="U303" i="6"/>
  <c r="T303" i="6"/>
  <c r="T81" i="6"/>
  <c r="U81" i="6"/>
  <c r="S213" i="6"/>
  <c r="S214" i="6"/>
  <c r="T260" i="6"/>
  <c r="U260" i="6"/>
  <c r="U139" i="6"/>
  <c r="U261" i="6"/>
  <c r="U288" i="6"/>
  <c r="U108" i="6"/>
  <c r="T48" i="6"/>
  <c r="S62" i="6"/>
  <c r="S316" i="6"/>
  <c r="U200" i="6"/>
  <c r="T200" i="6"/>
  <c r="S240" i="6"/>
  <c r="U275" i="6"/>
  <c r="S245" i="6"/>
  <c r="S314" i="6"/>
  <c r="S246" i="6"/>
  <c r="S210" i="6"/>
  <c r="U95" i="6"/>
  <c r="S65" i="6"/>
  <c r="S120" i="6"/>
  <c r="S215" i="6"/>
  <c r="S63" i="6"/>
  <c r="S321" i="6"/>
  <c r="U276" i="6"/>
  <c r="S123" i="6"/>
  <c r="U232" i="6"/>
  <c r="T232" i="6"/>
  <c r="U305" i="6"/>
  <c r="T305" i="6"/>
  <c r="U111" i="6"/>
  <c r="T111" i="6"/>
  <c r="U172" i="6"/>
  <c r="T172" i="6"/>
  <c r="U110" i="6"/>
  <c r="T110" i="6"/>
  <c r="R200" i="6"/>
  <c r="U277" i="6"/>
  <c r="T277" i="6"/>
  <c r="U94" i="6"/>
  <c r="T94" i="6"/>
  <c r="R172" i="6"/>
  <c r="U230" i="6"/>
  <c r="T230" i="6"/>
  <c r="R154" i="6"/>
  <c r="U183" i="6"/>
  <c r="R307" i="6"/>
  <c r="U79" i="6"/>
  <c r="T79" i="6"/>
  <c r="R199" i="6"/>
  <c r="R232" i="6"/>
  <c r="U142" i="6"/>
  <c r="R185" i="6"/>
  <c r="U201" i="6"/>
  <c r="U231" i="6"/>
  <c r="R50" i="6"/>
  <c r="R51" i="6"/>
  <c r="P45" i="6"/>
  <c r="P225" i="6"/>
  <c r="P51" i="6"/>
  <c r="P284" i="6"/>
  <c r="P226" i="6"/>
  <c r="P201" i="6"/>
  <c r="P254" i="6"/>
  <c r="P285" i="6"/>
  <c r="P153" i="6"/>
  <c r="P231" i="6"/>
  <c r="P224" i="6"/>
  <c r="P156" i="6"/>
  <c r="P138" i="6"/>
  <c r="N316" i="6"/>
  <c r="R316" i="6" s="1"/>
  <c r="M316" i="6"/>
  <c r="O276" i="6"/>
  <c r="T276" i="6" s="1"/>
  <c r="H67" i="6"/>
  <c r="M211" i="6"/>
  <c r="N211" i="6"/>
  <c r="R211" i="6" s="1"/>
  <c r="H217" i="6"/>
  <c r="P79" i="6"/>
  <c r="O183" i="6"/>
  <c r="T183" i="6" s="1"/>
  <c r="H215" i="6"/>
  <c r="P80" i="6"/>
  <c r="P307" i="6"/>
  <c r="P292" i="6"/>
  <c r="M125" i="6"/>
  <c r="N125" i="6"/>
  <c r="O125" i="6" s="1"/>
  <c r="O201" i="6"/>
  <c r="T201" i="6" s="1"/>
  <c r="M124" i="6"/>
  <c r="N124" i="6"/>
  <c r="O124" i="6" s="1"/>
  <c r="O171" i="6"/>
  <c r="T171" i="6" s="1"/>
  <c r="O97" i="6"/>
  <c r="T97" i="6" s="1"/>
  <c r="T52" i="6"/>
  <c r="P106" i="6"/>
  <c r="M214" i="6"/>
  <c r="N214" i="6"/>
  <c r="O214" i="6" s="1"/>
  <c r="P152" i="6"/>
  <c r="M315" i="6"/>
  <c r="N315" i="6"/>
  <c r="R315" i="6" s="1"/>
  <c r="M67" i="6"/>
  <c r="N67" i="6"/>
  <c r="O67" i="6" s="1"/>
  <c r="P81" i="6"/>
  <c r="P187" i="6"/>
  <c r="O155" i="6"/>
  <c r="T155" i="6" s="1"/>
  <c r="P168" i="6"/>
  <c r="P136" i="6"/>
  <c r="M243" i="6"/>
  <c r="N243" i="6"/>
  <c r="O243" i="6" s="1"/>
  <c r="M121" i="6"/>
  <c r="N121" i="6"/>
  <c r="R121" i="6" s="1"/>
  <c r="O139" i="6"/>
  <c r="T139" i="6" s="1"/>
  <c r="M244" i="6"/>
  <c r="P244" i="6" s="1"/>
  <c r="N244" i="6"/>
  <c r="O244" i="6" s="1"/>
  <c r="H66" i="6"/>
  <c r="H65" i="6"/>
  <c r="O142" i="6"/>
  <c r="T142" i="6" s="1"/>
  <c r="N215" i="6"/>
  <c r="O215" i="6" s="1"/>
  <c r="M215" i="6"/>
  <c r="N127" i="6"/>
  <c r="O127" i="6" s="1"/>
  <c r="M127" i="6"/>
  <c r="P127" i="6" s="1"/>
  <c r="O153" i="6"/>
  <c r="T153" i="6" s="1"/>
  <c r="P305" i="6"/>
  <c r="H321" i="6"/>
  <c r="P180" i="6"/>
  <c r="N247" i="6"/>
  <c r="O247" i="6" s="1"/>
  <c r="M247" i="6"/>
  <c r="P109" i="6"/>
  <c r="H125" i="6"/>
  <c r="H216" i="6"/>
  <c r="P172" i="6"/>
  <c r="M322" i="6"/>
  <c r="P322" i="6" s="1"/>
  <c r="N322" i="6"/>
  <c r="O322" i="6" s="1"/>
  <c r="P261" i="6"/>
  <c r="P199" i="6"/>
  <c r="H126" i="6"/>
  <c r="P277" i="6"/>
  <c r="P78" i="6"/>
  <c r="M240" i="6"/>
  <c r="N240" i="6"/>
  <c r="R240" i="6" s="1"/>
  <c r="P289" i="6"/>
  <c r="P202" i="6"/>
  <c r="H319" i="6"/>
  <c r="P170" i="6"/>
  <c r="N314" i="6"/>
  <c r="R314" i="6" s="1"/>
  <c r="M314" i="6"/>
  <c r="P314" i="6" s="1"/>
  <c r="O156" i="6"/>
  <c r="T156" i="6" s="1"/>
  <c r="M217" i="6"/>
  <c r="P217" i="6" s="1"/>
  <c r="N217" i="6"/>
  <c r="O217" i="6" s="1"/>
  <c r="P139" i="6"/>
  <c r="N126" i="6"/>
  <c r="O126" i="6" s="1"/>
  <c r="M126" i="6"/>
  <c r="O231" i="6"/>
  <c r="T231" i="6" s="1"/>
  <c r="P290" i="6"/>
  <c r="N61" i="6"/>
  <c r="R61" i="6" s="1"/>
  <c r="M61" i="6"/>
  <c r="M319" i="6"/>
  <c r="N319" i="6"/>
  <c r="O319" i="6" s="1"/>
  <c r="H245" i="6"/>
  <c r="P255" i="6"/>
  <c r="P135" i="6"/>
  <c r="H246" i="6"/>
  <c r="T49" i="6"/>
  <c r="H244" i="6"/>
  <c r="P291" i="6"/>
  <c r="O275" i="6"/>
  <c r="T275" i="6" s="1"/>
  <c r="N60" i="6"/>
  <c r="R60" i="6" s="1"/>
  <c r="M60" i="6"/>
  <c r="P274" i="6"/>
  <c r="O80" i="6"/>
  <c r="T80" i="6" s="1"/>
  <c r="H127" i="6"/>
  <c r="P183" i="6"/>
  <c r="M320" i="6"/>
  <c r="N320" i="6"/>
  <c r="O320" i="6" s="1"/>
  <c r="H247" i="6"/>
  <c r="P257" i="6"/>
  <c r="M59" i="6"/>
  <c r="P59" i="6" s="1"/>
  <c r="N59" i="6"/>
  <c r="R59" i="6" s="1"/>
  <c r="P288" i="6"/>
  <c r="P95" i="6"/>
  <c r="P140" i="6"/>
  <c r="M216" i="6"/>
  <c r="P216" i="6" s="1"/>
  <c r="N216" i="6"/>
  <c r="O216" i="6" s="1"/>
  <c r="P229" i="6"/>
  <c r="P154" i="6"/>
  <c r="P166" i="6"/>
  <c r="P171" i="6"/>
  <c r="P270" i="6"/>
  <c r="H213" i="6"/>
  <c r="M239" i="6"/>
  <c r="N239" i="6"/>
  <c r="R239" i="6" s="1"/>
  <c r="P200" i="6"/>
  <c r="H214" i="6"/>
  <c r="P301" i="6"/>
  <c r="O202" i="6"/>
  <c r="T202" i="6" s="1"/>
  <c r="N241" i="6"/>
  <c r="R241" i="6" s="1"/>
  <c r="M241" i="6"/>
  <c r="P241" i="6" s="1"/>
  <c r="O258" i="6"/>
  <c r="T258" i="6" s="1"/>
  <c r="H243" i="6"/>
  <c r="N246" i="6"/>
  <c r="O246" i="6" s="1"/>
  <c r="M246" i="6"/>
  <c r="P246" i="6" s="1"/>
  <c r="M119" i="6"/>
  <c r="P119" i="6" s="1"/>
  <c r="N119" i="6"/>
  <c r="R119" i="6" s="1"/>
  <c r="P275" i="6"/>
  <c r="O138" i="6"/>
  <c r="T138" i="6" s="1"/>
  <c r="H63" i="6"/>
  <c r="P150" i="6"/>
  <c r="P76" i="6"/>
  <c r="O95" i="6"/>
  <c r="T95" i="6" s="1"/>
  <c r="P105" i="6"/>
  <c r="P52" i="6"/>
  <c r="O229" i="6"/>
  <c r="T229" i="6" s="1"/>
  <c r="M64" i="6"/>
  <c r="N64" i="6"/>
  <c r="O64" i="6" s="1"/>
  <c r="H322" i="6"/>
  <c r="M209" i="6"/>
  <c r="P209" i="6" s="1"/>
  <c r="N209" i="6"/>
  <c r="R209" i="6" s="1"/>
  <c r="N213" i="6"/>
  <c r="O213" i="6" s="1"/>
  <c r="M213" i="6"/>
  <c r="P213" i="6" s="1"/>
  <c r="P155" i="6"/>
  <c r="P151" i="6"/>
  <c r="P276" i="6"/>
  <c r="O292" i="6"/>
  <c r="T292" i="6" s="1"/>
  <c r="M245" i="6"/>
  <c r="N245" i="6"/>
  <c r="O245" i="6" s="1"/>
  <c r="O304" i="6"/>
  <c r="T304" i="6" s="1"/>
  <c r="P194" i="6"/>
  <c r="H318" i="6"/>
  <c r="O82" i="6"/>
  <c r="T82" i="6" s="1"/>
  <c r="H123" i="6"/>
  <c r="P164" i="6"/>
  <c r="O108" i="6"/>
  <c r="T108" i="6" s="1"/>
  <c r="P93" i="6"/>
  <c r="P89" i="6"/>
  <c r="P303" i="6"/>
  <c r="P104" i="6"/>
  <c r="O157" i="6"/>
  <c r="T157" i="6" s="1"/>
  <c r="P184" i="6"/>
  <c r="N210" i="6"/>
  <c r="R210" i="6" s="1"/>
  <c r="M210" i="6"/>
  <c r="P210" i="6" s="1"/>
  <c r="P286" i="6"/>
  <c r="P304" i="6"/>
  <c r="M66" i="6"/>
  <c r="N66" i="6"/>
  <c r="O66" i="6" s="1"/>
  <c r="M65" i="6"/>
  <c r="P65" i="6" s="1"/>
  <c r="N65" i="6"/>
  <c r="O65" i="6" s="1"/>
  <c r="N120" i="6"/>
  <c r="R120" i="6" s="1"/>
  <c r="M120" i="6"/>
  <c r="P120" i="6" s="1"/>
  <c r="P142" i="6"/>
  <c r="P269" i="6"/>
  <c r="M318" i="6"/>
  <c r="N318" i="6"/>
  <c r="O318" i="6" s="1"/>
  <c r="O274" i="6"/>
  <c r="T274" i="6" s="1"/>
  <c r="N63" i="6"/>
  <c r="O63" i="6" s="1"/>
  <c r="M63" i="6"/>
  <c r="P63" i="6" s="1"/>
  <c r="P75" i="6"/>
  <c r="P82" i="6"/>
  <c r="P141" i="6"/>
  <c r="O288" i="6"/>
  <c r="T288" i="6" s="1"/>
  <c r="N321" i="6"/>
  <c r="O321" i="6" s="1"/>
  <c r="M321" i="6"/>
  <c r="O93" i="6"/>
  <c r="T93" i="6" s="1"/>
  <c r="H320" i="6"/>
  <c r="P198" i="6"/>
  <c r="N123" i="6"/>
  <c r="O123" i="6" s="1"/>
  <c r="M123" i="6"/>
  <c r="P123" i="6" s="1"/>
  <c r="O96" i="6"/>
  <c r="T96" i="6" s="1"/>
  <c r="O109" i="6"/>
  <c r="T109" i="6" s="1"/>
  <c r="O140" i="6"/>
  <c r="T140" i="6" s="1"/>
  <c r="H64" i="6"/>
  <c r="H124" i="6"/>
  <c r="O169" i="6"/>
  <c r="T169" i="6" s="1"/>
  <c r="O261" i="6"/>
  <c r="T261" i="6" s="1"/>
  <c r="P258" i="6"/>
  <c r="R52" i="6"/>
  <c r="P299" i="6"/>
  <c r="P232" i="6"/>
  <c r="P271" i="6"/>
  <c r="M122" i="6"/>
  <c r="N122" i="6"/>
  <c r="R122" i="6" s="1"/>
  <c r="P272" i="6"/>
  <c r="P182" i="6"/>
  <c r="P287" i="6"/>
  <c r="M317" i="6"/>
  <c r="N317" i="6"/>
  <c r="R317" i="6" s="1"/>
  <c r="P107" i="6"/>
  <c r="P197" i="6"/>
  <c r="N212" i="6"/>
  <c r="R212" i="6" s="1"/>
  <c r="M212" i="6"/>
  <c r="P167" i="6"/>
  <c r="M62" i="6"/>
  <c r="N62" i="6"/>
  <c r="R62" i="6" s="1"/>
  <c r="M242" i="6"/>
  <c r="N242" i="6"/>
  <c r="R242" i="6" s="1"/>
  <c r="R66" i="6" l="1"/>
  <c r="R246" i="6"/>
  <c r="R67" i="6"/>
  <c r="R125" i="6"/>
  <c r="R318" i="6"/>
  <c r="R64" i="6"/>
  <c r="R319" i="6"/>
  <c r="T320" i="6"/>
  <c r="U320" i="6"/>
  <c r="U322" i="6"/>
  <c r="T322" i="6"/>
  <c r="T243" i="6"/>
  <c r="U243" i="6"/>
  <c r="T247" i="6"/>
  <c r="U247" i="6"/>
  <c r="U245" i="6"/>
  <c r="T245" i="6"/>
  <c r="U66" i="6"/>
  <c r="T66" i="6"/>
  <c r="U64" i="6"/>
  <c r="T64" i="6"/>
  <c r="U123" i="6"/>
  <c r="T123" i="6"/>
  <c r="U63" i="6"/>
  <c r="T63" i="6"/>
  <c r="U246" i="6"/>
  <c r="T246" i="6"/>
  <c r="U216" i="6"/>
  <c r="T216" i="6"/>
  <c r="R63" i="6"/>
  <c r="R245" i="6"/>
  <c r="R213" i="6"/>
  <c r="R243" i="6"/>
  <c r="R126" i="6"/>
  <c r="R124" i="6"/>
  <c r="U319" i="6"/>
  <c r="T319" i="6"/>
  <c r="U214" i="6"/>
  <c r="T214" i="6"/>
  <c r="T213" i="6"/>
  <c r="U213" i="6"/>
  <c r="T125" i="6"/>
  <c r="U125" i="6"/>
  <c r="U67" i="6"/>
  <c r="T67" i="6"/>
  <c r="R321" i="6"/>
  <c r="R65" i="6"/>
  <c r="R322" i="6"/>
  <c r="R216" i="6"/>
  <c r="R244" i="6"/>
  <c r="R247" i="6"/>
  <c r="U124" i="6"/>
  <c r="T124" i="6"/>
  <c r="U127" i="6"/>
  <c r="T127" i="6"/>
  <c r="U215" i="6"/>
  <c r="T215" i="6"/>
  <c r="T318" i="6"/>
  <c r="U318" i="6"/>
  <c r="U244" i="6"/>
  <c r="T244" i="6"/>
  <c r="U126" i="6"/>
  <c r="T126" i="6"/>
  <c r="U321" i="6"/>
  <c r="T321" i="6"/>
  <c r="T65" i="6"/>
  <c r="U65" i="6"/>
  <c r="T217" i="6"/>
  <c r="U217" i="6"/>
  <c r="R123" i="6"/>
  <c r="R215" i="6"/>
  <c r="R214" i="6"/>
  <c r="R217" i="6"/>
  <c r="R320" i="6"/>
  <c r="R127" i="6"/>
  <c r="P240" i="6"/>
  <c r="P245" i="6"/>
  <c r="P315" i="6"/>
  <c r="P61" i="6"/>
  <c r="P243" i="6"/>
  <c r="P66" i="6"/>
  <c r="P121" i="6"/>
  <c r="P318" i="6"/>
  <c r="P320" i="6"/>
  <c r="P319" i="6"/>
  <c r="P125" i="6"/>
  <c r="P67" i="6"/>
  <c r="P126" i="6"/>
  <c r="P215" i="6"/>
  <c r="P64" i="6"/>
  <c r="P62" i="6"/>
  <c r="P214" i="6"/>
  <c r="P124" i="6"/>
  <c r="P60" i="6"/>
  <c r="P321" i="6"/>
  <c r="P212" i="6"/>
  <c r="P239" i="6"/>
  <c r="P211" i="6"/>
  <c r="P316" i="6"/>
  <c r="P247" i="6"/>
  <c r="P242" i="6"/>
  <c r="P317" i="6"/>
  <c r="P122" i="6"/>
  <c r="F48" i="9"/>
  <c r="G48" i="9" s="1"/>
  <c r="F43" i="9"/>
  <c r="G43" i="9" s="1"/>
  <c r="G34" i="9"/>
  <c r="K34" i="9" s="1"/>
  <c r="E34" i="9"/>
  <c r="F34" i="9" s="1"/>
  <c r="J34" i="9" s="1"/>
  <c r="E33" i="9"/>
  <c r="E32" i="9"/>
  <c r="F32" i="9" s="1"/>
  <c r="J32" i="9" s="1"/>
  <c r="E31" i="9"/>
  <c r="E30" i="9"/>
  <c r="F30" i="9" s="1"/>
  <c r="J30" i="9" s="1"/>
  <c r="E29" i="9"/>
  <c r="E28" i="9"/>
  <c r="F28" i="9" s="1"/>
  <c r="J28" i="9" s="1"/>
  <c r="E27" i="9"/>
  <c r="E26" i="9"/>
  <c r="F26" i="9" s="1"/>
  <c r="J26" i="9" s="1"/>
  <c r="E25" i="9"/>
  <c r="E24" i="9"/>
  <c r="F24" i="9" s="1"/>
  <c r="J24" i="9" s="1"/>
  <c r="E23" i="9"/>
  <c r="E22" i="9"/>
  <c r="F22" i="9" s="1"/>
  <c r="J22" i="9" s="1"/>
  <c r="E21" i="9"/>
  <c r="E20" i="9"/>
  <c r="F20" i="9" s="1"/>
  <c r="J20" i="9" s="1"/>
  <c r="E19" i="9"/>
  <c r="E18" i="9"/>
  <c r="F18" i="9" s="1"/>
  <c r="J18" i="9" s="1"/>
  <c r="E17" i="9"/>
  <c r="E16" i="9"/>
  <c r="F16" i="9" s="1"/>
  <c r="J16" i="9" s="1"/>
  <c r="E15" i="9"/>
  <c r="E14" i="9"/>
  <c r="F14" i="9" s="1"/>
  <c r="J14" i="9" s="1"/>
  <c r="E13" i="9"/>
  <c r="E12" i="9"/>
  <c r="F12" i="9" s="1"/>
  <c r="J12" i="9" s="1"/>
  <c r="E11" i="9"/>
  <c r="G18" i="9" l="1"/>
  <c r="K18" i="9" s="1"/>
  <c r="G26" i="9"/>
  <c r="K26" i="9" s="1"/>
  <c r="O316" i="6"/>
  <c r="H16" i="6"/>
  <c r="O16" i="6"/>
  <c r="O317" i="6"/>
  <c r="O17" i="6"/>
  <c r="H17" i="6"/>
  <c r="O59" i="6"/>
  <c r="H14" i="6"/>
  <c r="O14" i="6"/>
  <c r="O60" i="6"/>
  <c r="O15" i="6"/>
  <c r="H15" i="6"/>
  <c r="G22" i="9"/>
  <c r="K22" i="9" s="1"/>
  <c r="O121" i="6"/>
  <c r="G14" i="9"/>
  <c r="K14" i="9" s="1"/>
  <c r="G30" i="9"/>
  <c r="K30" i="9" s="1"/>
  <c r="G16" i="9"/>
  <c r="K16" i="9" s="1"/>
  <c r="G24" i="9"/>
  <c r="K24" i="9" s="1"/>
  <c r="G32" i="9"/>
  <c r="K32" i="9" s="1"/>
  <c r="O120" i="6"/>
  <c r="G12" i="9"/>
  <c r="K12" i="9" s="1"/>
  <c r="G20" i="9"/>
  <c r="K20" i="9" s="1"/>
  <c r="G28" i="9"/>
  <c r="K28" i="9" s="1"/>
  <c r="O122" i="6"/>
  <c r="O212" i="6"/>
  <c r="O242" i="6"/>
  <c r="O239" i="6"/>
  <c r="O61" i="6"/>
  <c r="O240" i="6"/>
  <c r="O211" i="6"/>
  <c r="O314" i="6"/>
  <c r="O74" i="6"/>
  <c r="H164" i="6"/>
  <c r="H134" i="6"/>
  <c r="H194" i="6"/>
  <c r="H284" i="6"/>
  <c r="H179" i="6"/>
  <c r="H299" i="6"/>
  <c r="H74" i="6"/>
  <c r="H89" i="6"/>
  <c r="H254" i="6"/>
  <c r="H224" i="6"/>
  <c r="H104" i="6"/>
  <c r="H269" i="6"/>
  <c r="H44" i="6"/>
  <c r="U44" i="6" s="1"/>
  <c r="H149" i="6"/>
  <c r="O284" i="6"/>
  <c r="O104" i="6"/>
  <c r="H119" i="6"/>
  <c r="H59" i="6"/>
  <c r="H239" i="6"/>
  <c r="O89" i="6"/>
  <c r="H314" i="6"/>
  <c r="O299" i="6"/>
  <c r="O134" i="6"/>
  <c r="H209" i="6"/>
  <c r="O149" i="6"/>
  <c r="O44" i="6"/>
  <c r="O224" i="6"/>
  <c r="O164" i="6"/>
  <c r="O179" i="6"/>
  <c r="O194" i="6"/>
  <c r="O269" i="6"/>
  <c r="O254" i="6"/>
  <c r="O209" i="6"/>
  <c r="H300" i="6"/>
  <c r="H75" i="6"/>
  <c r="H90" i="6"/>
  <c r="H270" i="6"/>
  <c r="H195" i="6"/>
  <c r="H150" i="6"/>
  <c r="H165" i="6"/>
  <c r="H105" i="6"/>
  <c r="O195" i="6"/>
  <c r="H255" i="6"/>
  <c r="H45" i="6"/>
  <c r="U45" i="6" s="1"/>
  <c r="O300" i="6"/>
  <c r="H135" i="6"/>
  <c r="H225" i="6"/>
  <c r="H180" i="6"/>
  <c r="H285" i="6"/>
  <c r="O165" i="6"/>
  <c r="H315" i="6"/>
  <c r="H60" i="6"/>
  <c r="O135" i="6"/>
  <c r="O270" i="6"/>
  <c r="O75" i="6"/>
  <c r="H120" i="6"/>
  <c r="O180" i="6"/>
  <c r="O90" i="6"/>
  <c r="O45" i="6"/>
  <c r="O255" i="6"/>
  <c r="O285" i="6"/>
  <c r="O225" i="6"/>
  <c r="O150" i="6"/>
  <c r="H210" i="6"/>
  <c r="O105" i="6"/>
  <c r="H240" i="6"/>
  <c r="H286" i="6"/>
  <c r="H271" i="6"/>
  <c r="H106" i="6"/>
  <c r="H76" i="6"/>
  <c r="H166" i="6"/>
  <c r="O46" i="6"/>
  <c r="H151" i="6"/>
  <c r="H196" i="6"/>
  <c r="H136" i="6"/>
  <c r="H46" i="6"/>
  <c r="U46" i="6" s="1"/>
  <c r="O181" i="6"/>
  <c r="H226" i="6"/>
  <c r="H91" i="6"/>
  <c r="H256" i="6"/>
  <c r="O256" i="6"/>
  <c r="H181" i="6"/>
  <c r="H301" i="6"/>
  <c r="O301" i="6"/>
  <c r="O226" i="6"/>
  <c r="H241" i="6"/>
  <c r="H61" i="6"/>
  <c r="O196" i="6"/>
  <c r="O151" i="6"/>
  <c r="O91" i="6"/>
  <c r="O136" i="6"/>
  <c r="O76" i="6"/>
  <c r="H316" i="6"/>
  <c r="O166" i="6"/>
  <c r="H121" i="6"/>
  <c r="O106" i="6"/>
  <c r="O286" i="6"/>
  <c r="H211" i="6"/>
  <c r="O271" i="6"/>
  <c r="H287" i="6"/>
  <c r="O47" i="6"/>
  <c r="O92" i="6"/>
  <c r="O227" i="6"/>
  <c r="O77" i="6"/>
  <c r="H152" i="6"/>
  <c r="H302" i="6"/>
  <c r="H227" i="6"/>
  <c r="H257" i="6"/>
  <c r="H77" i="6"/>
  <c r="H137" i="6"/>
  <c r="O137" i="6"/>
  <c r="H272" i="6"/>
  <c r="H167" i="6"/>
  <c r="H107" i="6"/>
  <c r="H47" i="6"/>
  <c r="U47" i="6" s="1"/>
  <c r="H92" i="6"/>
  <c r="H182" i="6"/>
  <c r="H197" i="6"/>
  <c r="O302" i="6"/>
  <c r="O287" i="6"/>
  <c r="H242" i="6"/>
  <c r="O152" i="6"/>
  <c r="H212" i="6"/>
  <c r="O257" i="6"/>
  <c r="O167" i="6"/>
  <c r="H62" i="6"/>
  <c r="H317" i="6"/>
  <c r="O272" i="6"/>
  <c r="H122" i="6"/>
  <c r="O197" i="6"/>
  <c r="O182" i="6"/>
  <c r="O107" i="6"/>
  <c r="I12" i="9"/>
  <c r="I14" i="9"/>
  <c r="I16" i="9"/>
  <c r="I18" i="9"/>
  <c r="I20" i="9"/>
  <c r="I22" i="9"/>
  <c r="I24" i="9"/>
  <c r="I26" i="9"/>
  <c r="I28" i="9"/>
  <c r="I30" i="9"/>
  <c r="I32" i="9"/>
  <c r="I34" i="9"/>
  <c r="O62" i="6"/>
  <c r="O315" i="6"/>
  <c r="O210" i="6"/>
  <c r="O241" i="6"/>
  <c r="O119" i="6"/>
  <c r="I21" i="9"/>
  <c r="G21" i="9"/>
  <c r="K21" i="9" s="1"/>
  <c r="F21" i="9"/>
  <c r="J21" i="9" s="1"/>
  <c r="I11" i="9"/>
  <c r="G11" i="9"/>
  <c r="K11" i="9" s="1"/>
  <c r="I19" i="9"/>
  <c r="G19" i="9"/>
  <c r="K19" i="9" s="1"/>
  <c r="F19" i="9"/>
  <c r="J19" i="9" s="1"/>
  <c r="I27" i="9"/>
  <c r="G27" i="9"/>
  <c r="K27" i="9" s="1"/>
  <c r="F27" i="9"/>
  <c r="J27" i="9" s="1"/>
  <c r="I29" i="9"/>
  <c r="G29" i="9"/>
  <c r="K29" i="9" s="1"/>
  <c r="F29" i="9"/>
  <c r="J29" i="9" s="1"/>
  <c r="I13" i="9"/>
  <c r="G13" i="9"/>
  <c r="K13" i="9" s="1"/>
  <c r="F13" i="9"/>
  <c r="J13" i="9" s="1"/>
  <c r="I15" i="9"/>
  <c r="G15" i="9"/>
  <c r="K15" i="9" s="1"/>
  <c r="F15" i="9"/>
  <c r="J15" i="9" s="1"/>
  <c r="I23" i="9"/>
  <c r="G23" i="9"/>
  <c r="K23" i="9" s="1"/>
  <c r="F23" i="9"/>
  <c r="J23" i="9" s="1"/>
  <c r="I31" i="9"/>
  <c r="G31" i="9"/>
  <c r="K31" i="9" s="1"/>
  <c r="F31" i="9"/>
  <c r="J31" i="9" s="1"/>
  <c r="F11" i="9"/>
  <c r="J11" i="9" s="1"/>
  <c r="I17" i="9"/>
  <c r="G17" i="9"/>
  <c r="K17" i="9" s="1"/>
  <c r="F17" i="9"/>
  <c r="J17" i="9" s="1"/>
  <c r="I25" i="9"/>
  <c r="G25" i="9"/>
  <c r="K25" i="9" s="1"/>
  <c r="F25" i="9"/>
  <c r="J25" i="9" s="1"/>
  <c r="I33" i="9"/>
  <c r="G33" i="9"/>
  <c r="K33" i="9" s="1"/>
  <c r="F33" i="9"/>
  <c r="J33" i="9" s="1"/>
  <c r="U15" i="6" l="1"/>
  <c r="T15" i="6"/>
  <c r="T16" i="6"/>
  <c r="U16" i="6"/>
  <c r="U17" i="6"/>
  <c r="T17" i="6"/>
  <c r="T14" i="6"/>
  <c r="U14" i="6"/>
  <c r="U92" i="6"/>
  <c r="T92" i="6"/>
  <c r="U60" i="6"/>
  <c r="T60" i="6"/>
  <c r="T165" i="6"/>
  <c r="U165" i="6"/>
  <c r="T209" i="6"/>
  <c r="U209" i="6"/>
  <c r="U269" i="6"/>
  <c r="T269" i="6"/>
  <c r="T317" i="6"/>
  <c r="U317" i="6"/>
  <c r="T121" i="6"/>
  <c r="U121" i="6"/>
  <c r="T61" i="6"/>
  <c r="U61" i="6"/>
  <c r="U301" i="6"/>
  <c r="T301" i="6"/>
  <c r="U91" i="6"/>
  <c r="T91" i="6"/>
  <c r="U136" i="6"/>
  <c r="T136" i="6"/>
  <c r="U166" i="6"/>
  <c r="T166" i="6"/>
  <c r="U286" i="6"/>
  <c r="T286" i="6"/>
  <c r="U315" i="6"/>
  <c r="T315" i="6"/>
  <c r="T225" i="6"/>
  <c r="U225" i="6"/>
  <c r="U255" i="6"/>
  <c r="T255" i="6"/>
  <c r="U150" i="6"/>
  <c r="T150" i="6"/>
  <c r="U75" i="6"/>
  <c r="T75" i="6"/>
  <c r="T239" i="6"/>
  <c r="U239" i="6"/>
  <c r="U104" i="6"/>
  <c r="T104" i="6"/>
  <c r="U74" i="6"/>
  <c r="T74" i="6"/>
  <c r="U194" i="6"/>
  <c r="T194" i="6"/>
  <c r="U257" i="6"/>
  <c r="T257" i="6"/>
  <c r="U210" i="6"/>
  <c r="T210" i="6"/>
  <c r="T89" i="6"/>
  <c r="U89" i="6"/>
  <c r="U212" i="6"/>
  <c r="T212" i="6"/>
  <c r="T197" i="6"/>
  <c r="U197" i="6"/>
  <c r="U107" i="6"/>
  <c r="T107" i="6"/>
  <c r="T137" i="6"/>
  <c r="U137" i="6"/>
  <c r="U302" i="6"/>
  <c r="T302" i="6"/>
  <c r="U211" i="6"/>
  <c r="T211" i="6"/>
  <c r="U241" i="6"/>
  <c r="T241" i="6"/>
  <c r="T181" i="6"/>
  <c r="U181" i="6"/>
  <c r="U226" i="6"/>
  <c r="T226" i="6"/>
  <c r="U196" i="6"/>
  <c r="T196" i="6"/>
  <c r="U76" i="6"/>
  <c r="T76" i="6"/>
  <c r="U240" i="6"/>
  <c r="T240" i="6"/>
  <c r="U135" i="6"/>
  <c r="T135" i="6"/>
  <c r="U195" i="6"/>
  <c r="T195" i="6"/>
  <c r="T300" i="6"/>
  <c r="U300" i="6"/>
  <c r="U59" i="6"/>
  <c r="T59" i="6"/>
  <c r="T149" i="6"/>
  <c r="U149" i="6"/>
  <c r="U224" i="6"/>
  <c r="T224" i="6"/>
  <c r="U299" i="6"/>
  <c r="T299" i="6"/>
  <c r="U134" i="6"/>
  <c r="T134" i="6"/>
  <c r="T272" i="6"/>
  <c r="U272" i="6"/>
  <c r="U287" i="6"/>
  <c r="T287" i="6"/>
  <c r="T256" i="6"/>
  <c r="U256" i="6"/>
  <c r="U271" i="6"/>
  <c r="T271" i="6"/>
  <c r="U120" i="6"/>
  <c r="T120" i="6"/>
  <c r="U180" i="6"/>
  <c r="T180" i="6"/>
  <c r="U90" i="6"/>
  <c r="T90" i="6"/>
  <c r="T284" i="6"/>
  <c r="U284" i="6"/>
  <c r="U227" i="6"/>
  <c r="T227" i="6"/>
  <c r="U62" i="6"/>
  <c r="T62" i="6"/>
  <c r="U122" i="6"/>
  <c r="T122" i="6"/>
  <c r="U242" i="6"/>
  <c r="T242" i="6"/>
  <c r="T182" i="6"/>
  <c r="U182" i="6"/>
  <c r="U167" i="6"/>
  <c r="T167" i="6"/>
  <c r="T77" i="6"/>
  <c r="U77" i="6"/>
  <c r="U152" i="6"/>
  <c r="T152" i="6"/>
  <c r="T316" i="6"/>
  <c r="U316" i="6"/>
  <c r="U151" i="6"/>
  <c r="T151" i="6"/>
  <c r="U106" i="6"/>
  <c r="T106" i="6"/>
  <c r="U285" i="6"/>
  <c r="T285" i="6"/>
  <c r="T105" i="6"/>
  <c r="U105" i="6"/>
  <c r="U270" i="6"/>
  <c r="T270" i="6"/>
  <c r="U314" i="6"/>
  <c r="T314" i="6"/>
  <c r="U119" i="6"/>
  <c r="T119" i="6"/>
  <c r="U254" i="6"/>
  <c r="T254" i="6"/>
  <c r="U179" i="6"/>
  <c r="T179" i="6"/>
  <c r="U164" i="6"/>
  <c r="T164" i="6"/>
  <c r="T47" i="6"/>
  <c r="T44" i="6"/>
  <c r="K37" i="9"/>
  <c r="H6" i="9" s="1"/>
  <c r="T46" i="6"/>
  <c r="T45" i="6"/>
  <c r="K36" i="9"/>
  <c r="H5" i="9" s="1"/>
  <c r="K35" i="9"/>
  <c r="H7" i="9" s="1"/>
  <c r="B36" i="6" l="1"/>
  <c r="E37" i="6"/>
  <c r="L37" i="6" s="1"/>
  <c r="E36" i="6"/>
  <c r="L36" i="6" s="1"/>
  <c r="B37" i="6"/>
  <c r="I36" i="6" l="1"/>
  <c r="G36" i="6"/>
  <c r="F36" i="6"/>
  <c r="Q36" i="6" s="1"/>
  <c r="I37" i="6"/>
  <c r="F37" i="6"/>
  <c r="Q37" i="6" s="1"/>
  <c r="G37" i="6"/>
  <c r="S36" i="6" l="1"/>
  <c r="S37" i="6"/>
  <c r="H36" i="6"/>
  <c r="M37" i="6"/>
  <c r="N37" i="6"/>
  <c r="O37" i="6" s="1"/>
  <c r="H37" i="6"/>
  <c r="N36" i="6"/>
  <c r="O36" i="6" s="1"/>
  <c r="M36" i="6"/>
  <c r="E29" i="6"/>
  <c r="L29" i="6" s="1"/>
  <c r="E30" i="6"/>
  <c r="L30" i="6" s="1"/>
  <c r="E31" i="6"/>
  <c r="L31" i="6" s="1"/>
  <c r="E32" i="6"/>
  <c r="L32" i="6" s="1"/>
  <c r="E33" i="6"/>
  <c r="L33" i="6" s="1"/>
  <c r="E34" i="6"/>
  <c r="L34" i="6" s="1"/>
  <c r="E35" i="6"/>
  <c r="L35" i="6" s="1"/>
  <c r="E28" i="6"/>
  <c r="L28" i="6" s="1"/>
  <c r="B29" i="6"/>
  <c r="I29" i="6" s="1"/>
  <c r="B30" i="6"/>
  <c r="I30" i="6" s="1"/>
  <c r="B31" i="6"/>
  <c r="I31" i="6" s="1"/>
  <c r="B32" i="6"/>
  <c r="I32" i="6" s="1"/>
  <c r="B33" i="6"/>
  <c r="I33" i="6" s="1"/>
  <c r="B34" i="6"/>
  <c r="I34" i="6" s="1"/>
  <c r="B35" i="6"/>
  <c r="I35" i="6" s="1"/>
  <c r="B28" i="6"/>
  <c r="I28" i="6" s="1"/>
  <c r="AF7" i="6" l="1"/>
  <c r="F13" i="6"/>
  <c r="M13" i="6"/>
  <c r="M23" i="6" s="1"/>
  <c r="AH7" i="6"/>
  <c r="AJ7" i="6"/>
  <c r="N13" i="6"/>
  <c r="G13" i="6"/>
  <c r="R37" i="6"/>
  <c r="U37" i="6"/>
  <c r="T37" i="6"/>
  <c r="U36" i="6"/>
  <c r="T36" i="6"/>
  <c r="R36" i="6"/>
  <c r="G283" i="6"/>
  <c r="G148" i="6"/>
  <c r="G73" i="6"/>
  <c r="N133" i="6"/>
  <c r="G193" i="6"/>
  <c r="N43" i="6"/>
  <c r="G298" i="6"/>
  <c r="G43" i="6"/>
  <c r="S43" i="6" s="1"/>
  <c r="G253" i="6"/>
  <c r="G178" i="6"/>
  <c r="G88" i="6"/>
  <c r="G103" i="6"/>
  <c r="G133" i="6"/>
  <c r="G268" i="6"/>
  <c r="G223" i="6"/>
  <c r="N283" i="6"/>
  <c r="G163" i="6"/>
  <c r="N193" i="6"/>
  <c r="G58" i="6"/>
  <c r="N253" i="6"/>
  <c r="N298" i="6"/>
  <c r="G238" i="6"/>
  <c r="N148" i="6"/>
  <c r="N268" i="6"/>
  <c r="N223" i="6"/>
  <c r="N88" i="6"/>
  <c r="G118" i="6"/>
  <c r="N73" i="6"/>
  <c r="N103" i="6"/>
  <c r="G208" i="6"/>
  <c r="N178" i="6"/>
  <c r="G313" i="6"/>
  <c r="N163" i="6"/>
  <c r="N313" i="6"/>
  <c r="N238" i="6"/>
  <c r="N118" i="6"/>
  <c r="N58" i="6"/>
  <c r="N208" i="6"/>
  <c r="M43" i="6"/>
  <c r="M53" i="6" s="1"/>
  <c r="F88" i="6"/>
  <c r="Q88" i="6" s="1"/>
  <c r="F103" i="6"/>
  <c r="Q103" i="6" s="1"/>
  <c r="F193" i="6"/>
  <c r="Q193" i="6" s="1"/>
  <c r="F43" i="6"/>
  <c r="Q43" i="6" s="1"/>
  <c r="F178" i="6"/>
  <c r="Q178" i="6" s="1"/>
  <c r="M283" i="6"/>
  <c r="M293" i="6" s="1"/>
  <c r="F253" i="6"/>
  <c r="Q253" i="6" s="1"/>
  <c r="F163" i="6"/>
  <c r="Q163" i="6" s="1"/>
  <c r="F268" i="6"/>
  <c r="Q268" i="6" s="1"/>
  <c r="F283" i="6"/>
  <c r="Q283" i="6" s="1"/>
  <c r="F133" i="6"/>
  <c r="Q133" i="6" s="1"/>
  <c r="F298" i="6"/>
  <c r="Q298" i="6" s="1"/>
  <c r="M133" i="6"/>
  <c r="M143" i="6" s="1"/>
  <c r="F223" i="6"/>
  <c r="Q223" i="6" s="1"/>
  <c r="F73" i="6"/>
  <c r="Q73" i="6" s="1"/>
  <c r="F148" i="6"/>
  <c r="Q148" i="6" s="1"/>
  <c r="M88" i="6"/>
  <c r="M98" i="6" s="1"/>
  <c r="F313" i="6"/>
  <c r="Q313" i="6" s="1"/>
  <c r="M73" i="6"/>
  <c r="M163" i="6"/>
  <c r="M173" i="6" s="1"/>
  <c r="F208" i="6"/>
  <c r="Q208" i="6" s="1"/>
  <c r="M223" i="6"/>
  <c r="M233" i="6" s="1"/>
  <c r="F238" i="6"/>
  <c r="Q238" i="6" s="1"/>
  <c r="M193" i="6"/>
  <c r="F58" i="6"/>
  <c r="Q58" i="6" s="1"/>
  <c r="M253" i="6"/>
  <c r="M263" i="6" s="1"/>
  <c r="M298" i="6"/>
  <c r="F118" i="6"/>
  <c r="Q118" i="6" s="1"/>
  <c r="M103" i="6"/>
  <c r="M113" i="6" s="1"/>
  <c r="M268" i="6"/>
  <c r="M148" i="6"/>
  <c r="M158" i="6" s="1"/>
  <c r="M178" i="6"/>
  <c r="M188" i="6" s="1"/>
  <c r="M313" i="6"/>
  <c r="M238" i="6"/>
  <c r="M58" i="6"/>
  <c r="M118" i="6"/>
  <c r="M208" i="6"/>
  <c r="P37" i="6"/>
  <c r="O13" i="6" l="1"/>
  <c r="O23" i="6" s="1"/>
  <c r="N23" i="6"/>
  <c r="P13" i="6"/>
  <c r="Q13" i="6"/>
  <c r="F23" i="6"/>
  <c r="H13" i="6"/>
  <c r="G23" i="6"/>
  <c r="R13" i="6"/>
  <c r="S13" i="6"/>
  <c r="AL7" i="6"/>
  <c r="S118" i="6"/>
  <c r="R118" i="6"/>
  <c r="S208" i="6"/>
  <c r="R208" i="6"/>
  <c r="S238" i="6"/>
  <c r="R238" i="6"/>
  <c r="R268" i="6"/>
  <c r="S268" i="6"/>
  <c r="S178" i="6"/>
  <c r="R178" i="6"/>
  <c r="S148" i="6"/>
  <c r="R148" i="6"/>
  <c r="S58" i="6"/>
  <c r="R58" i="6"/>
  <c r="S88" i="6"/>
  <c r="R88" i="6"/>
  <c r="S73" i="6"/>
  <c r="R73" i="6"/>
  <c r="R163" i="6"/>
  <c r="S163" i="6"/>
  <c r="S133" i="6"/>
  <c r="R133" i="6"/>
  <c r="R253" i="6"/>
  <c r="S253" i="6"/>
  <c r="S193" i="6"/>
  <c r="R193" i="6"/>
  <c r="S283" i="6"/>
  <c r="R283" i="6"/>
  <c r="R223" i="6"/>
  <c r="S223" i="6"/>
  <c r="R298" i="6"/>
  <c r="S298" i="6"/>
  <c r="S313" i="6"/>
  <c r="R313" i="6"/>
  <c r="R103" i="6"/>
  <c r="S103" i="6"/>
  <c r="M218" i="6"/>
  <c r="P313" i="6"/>
  <c r="M323" i="6"/>
  <c r="F68" i="6"/>
  <c r="Q68" i="6" s="1"/>
  <c r="F218" i="6"/>
  <c r="P208" i="6"/>
  <c r="F278" i="6"/>
  <c r="Q278" i="6" s="1"/>
  <c r="P268" i="6"/>
  <c r="F188" i="6"/>
  <c r="Q188" i="6" s="1"/>
  <c r="P178" i="6"/>
  <c r="F98" i="6"/>
  <c r="P88" i="6"/>
  <c r="O118" i="6"/>
  <c r="N128" i="6"/>
  <c r="H313" i="6"/>
  <c r="G323" i="6"/>
  <c r="O73" i="6"/>
  <c r="O83" i="6" s="1"/>
  <c r="N83" i="6"/>
  <c r="O268" i="6"/>
  <c r="N278" i="6"/>
  <c r="O253" i="6"/>
  <c r="O263" i="6" s="1"/>
  <c r="N263" i="6"/>
  <c r="O283" i="6"/>
  <c r="O293" i="6" s="1"/>
  <c r="N293" i="6"/>
  <c r="H103" i="6"/>
  <c r="G113" i="6"/>
  <c r="R43" i="6"/>
  <c r="H43" i="6"/>
  <c r="U43" i="6" s="1"/>
  <c r="G53" i="6"/>
  <c r="S53" i="6" s="1"/>
  <c r="O133" i="6"/>
  <c r="O143" i="6" s="1"/>
  <c r="N143" i="6"/>
  <c r="M128" i="6"/>
  <c r="F128" i="6"/>
  <c r="Q128" i="6" s="1"/>
  <c r="P118" i="6"/>
  <c r="P193" i="6"/>
  <c r="M203" i="6"/>
  <c r="F158" i="6"/>
  <c r="P148" i="6"/>
  <c r="F308" i="6"/>
  <c r="Q308" i="6" s="1"/>
  <c r="F173" i="6"/>
  <c r="Q173" i="6" s="1"/>
  <c r="P163" i="6"/>
  <c r="F53" i="6"/>
  <c r="P43" i="6"/>
  <c r="O238" i="6"/>
  <c r="O248" i="6" s="1"/>
  <c r="N248" i="6"/>
  <c r="N188" i="6"/>
  <c r="O178" i="6"/>
  <c r="H118" i="6"/>
  <c r="G128" i="6"/>
  <c r="N158" i="6"/>
  <c r="O148" i="6"/>
  <c r="O158" i="6" s="1"/>
  <c r="H58" i="6"/>
  <c r="G68" i="6"/>
  <c r="H223" i="6"/>
  <c r="G233" i="6"/>
  <c r="H88" i="6"/>
  <c r="G98" i="6"/>
  <c r="G308" i="6"/>
  <c r="H298" i="6"/>
  <c r="H73" i="6"/>
  <c r="G83" i="6"/>
  <c r="P58" i="6"/>
  <c r="M68" i="6"/>
  <c r="P298" i="6"/>
  <c r="M308" i="6"/>
  <c r="F248" i="6"/>
  <c r="Q248" i="6" s="1"/>
  <c r="P238" i="6"/>
  <c r="M83" i="6"/>
  <c r="F83" i="6"/>
  <c r="Q83" i="6" s="1"/>
  <c r="P73" i="6"/>
  <c r="F143" i="6"/>
  <c r="P133" i="6"/>
  <c r="F263" i="6"/>
  <c r="P253" i="6"/>
  <c r="F203" i="6"/>
  <c r="Q203" i="6" s="1"/>
  <c r="O208" i="6"/>
  <c r="O218" i="6" s="1"/>
  <c r="N218" i="6"/>
  <c r="O313" i="6"/>
  <c r="N323" i="6"/>
  <c r="G218" i="6"/>
  <c r="H208" i="6"/>
  <c r="N98" i="6"/>
  <c r="O88" i="6"/>
  <c r="G248" i="6"/>
  <c r="H238" i="6"/>
  <c r="N203" i="6"/>
  <c r="O193" i="6"/>
  <c r="O203" i="6" s="1"/>
  <c r="H268" i="6"/>
  <c r="G278" i="6"/>
  <c r="G188" i="6"/>
  <c r="H178" i="6"/>
  <c r="O43" i="6"/>
  <c r="O53" i="6" s="1"/>
  <c r="N53" i="6"/>
  <c r="H148" i="6"/>
  <c r="G158" i="6"/>
  <c r="M248" i="6"/>
  <c r="M278" i="6"/>
  <c r="F323" i="6"/>
  <c r="Q323" i="6" s="1"/>
  <c r="F233" i="6"/>
  <c r="Q233" i="6" s="1"/>
  <c r="P223" i="6"/>
  <c r="F293" i="6"/>
  <c r="Q293" i="6" s="1"/>
  <c r="P283" i="6"/>
  <c r="F113" i="6"/>
  <c r="Q113" i="6" s="1"/>
  <c r="P103" i="6"/>
  <c r="O58" i="6"/>
  <c r="O68" i="6" s="1"/>
  <c r="N68" i="6"/>
  <c r="O163" i="6"/>
  <c r="O173" i="6" s="1"/>
  <c r="N173" i="6"/>
  <c r="O103" i="6"/>
  <c r="N113" i="6"/>
  <c r="O223" i="6"/>
  <c r="O233" i="6" s="1"/>
  <c r="N233" i="6"/>
  <c r="O298" i="6"/>
  <c r="N308" i="6"/>
  <c r="H163" i="6"/>
  <c r="G173" i="6"/>
  <c r="H133" i="6"/>
  <c r="G143" i="6"/>
  <c r="H253" i="6"/>
  <c r="G263" i="6"/>
  <c r="H193" i="6"/>
  <c r="G203" i="6"/>
  <c r="H283" i="6"/>
  <c r="G293" i="6"/>
  <c r="G31" i="6"/>
  <c r="F31" i="6"/>
  <c r="Q31" i="6" s="1"/>
  <c r="G30" i="6"/>
  <c r="F30" i="6"/>
  <c r="Q30" i="6" s="1"/>
  <c r="F32" i="6"/>
  <c r="Q32" i="6" s="1"/>
  <c r="G32" i="6"/>
  <c r="F35" i="6"/>
  <c r="Q35" i="6" s="1"/>
  <c r="G35" i="6"/>
  <c r="F34" i="6"/>
  <c r="Q34" i="6" s="1"/>
  <c r="G34" i="6"/>
  <c r="G33" i="6"/>
  <c r="F33" i="6"/>
  <c r="Q33" i="6" s="1"/>
  <c r="G29" i="6"/>
  <c r="F29" i="6"/>
  <c r="Q29" i="6" s="1"/>
  <c r="G28" i="6"/>
  <c r="F28" i="6"/>
  <c r="Q28" i="6" s="1"/>
  <c r="P23" i="6" l="1"/>
  <c r="Q23" i="6"/>
  <c r="U13" i="6"/>
  <c r="T13" i="6"/>
  <c r="H23" i="6"/>
  <c r="R23" i="6"/>
  <c r="S23" i="6"/>
  <c r="S248" i="6"/>
  <c r="R248" i="6"/>
  <c r="U88" i="6"/>
  <c r="T88" i="6"/>
  <c r="T118" i="6"/>
  <c r="U118" i="6"/>
  <c r="S323" i="6"/>
  <c r="R323" i="6"/>
  <c r="S33" i="6"/>
  <c r="S30" i="6"/>
  <c r="U283" i="6"/>
  <c r="T283" i="6"/>
  <c r="U253" i="6"/>
  <c r="T253" i="6"/>
  <c r="U163" i="6"/>
  <c r="T163" i="6"/>
  <c r="S158" i="6"/>
  <c r="R158" i="6"/>
  <c r="U178" i="6"/>
  <c r="T178" i="6"/>
  <c r="P143" i="6"/>
  <c r="Q143" i="6"/>
  <c r="T298" i="6"/>
  <c r="U298" i="6"/>
  <c r="R233" i="6"/>
  <c r="S233" i="6"/>
  <c r="U313" i="6"/>
  <c r="T313" i="6"/>
  <c r="Q98" i="6"/>
  <c r="R263" i="6"/>
  <c r="S263" i="6"/>
  <c r="T268" i="6"/>
  <c r="U268" i="6"/>
  <c r="S218" i="6"/>
  <c r="R218" i="6"/>
  <c r="U58" i="6"/>
  <c r="T58" i="6"/>
  <c r="S28" i="6"/>
  <c r="S34" i="6"/>
  <c r="S32" i="6"/>
  <c r="R203" i="6"/>
  <c r="S203" i="6"/>
  <c r="R143" i="6"/>
  <c r="S143" i="6"/>
  <c r="U148" i="6"/>
  <c r="T148" i="6"/>
  <c r="S188" i="6"/>
  <c r="R188" i="6"/>
  <c r="R308" i="6"/>
  <c r="S308" i="6"/>
  <c r="U223" i="6"/>
  <c r="T223" i="6"/>
  <c r="P53" i="6"/>
  <c r="Q53" i="6"/>
  <c r="S113" i="6"/>
  <c r="R113" i="6"/>
  <c r="S35" i="6"/>
  <c r="S293" i="6"/>
  <c r="R293" i="6"/>
  <c r="S173" i="6"/>
  <c r="R173" i="6"/>
  <c r="T73" i="6"/>
  <c r="U73" i="6"/>
  <c r="S29" i="6"/>
  <c r="S31" i="6"/>
  <c r="T193" i="6"/>
  <c r="U193" i="6"/>
  <c r="T133" i="6"/>
  <c r="U133" i="6"/>
  <c r="R278" i="6"/>
  <c r="S278" i="6"/>
  <c r="U238" i="6"/>
  <c r="T238" i="6"/>
  <c r="U208" i="6"/>
  <c r="T208" i="6"/>
  <c r="P263" i="6"/>
  <c r="Q263" i="6"/>
  <c r="R83" i="6"/>
  <c r="S83" i="6"/>
  <c r="S98" i="6"/>
  <c r="R98" i="6"/>
  <c r="S68" i="6"/>
  <c r="R68" i="6"/>
  <c r="S128" i="6"/>
  <c r="R128" i="6"/>
  <c r="Q158" i="6"/>
  <c r="U103" i="6"/>
  <c r="T103" i="6"/>
  <c r="P218" i="6"/>
  <c r="Q218" i="6"/>
  <c r="P323" i="6"/>
  <c r="P158" i="6"/>
  <c r="H143" i="6"/>
  <c r="O308" i="6"/>
  <c r="P113" i="6"/>
  <c r="O323" i="6"/>
  <c r="H308" i="6"/>
  <c r="H98" i="6"/>
  <c r="O188" i="6"/>
  <c r="P308" i="6"/>
  <c r="R53" i="6"/>
  <c r="H293" i="6"/>
  <c r="O113" i="6"/>
  <c r="H158" i="6"/>
  <c r="O98" i="6"/>
  <c r="H218" i="6"/>
  <c r="P203" i="6"/>
  <c r="P83" i="6"/>
  <c r="P248" i="6"/>
  <c r="H233" i="6"/>
  <c r="H68" i="6"/>
  <c r="T43" i="6"/>
  <c r="H53" i="6"/>
  <c r="O278" i="6"/>
  <c r="O128" i="6"/>
  <c r="P278" i="6"/>
  <c r="H203" i="6"/>
  <c r="H263" i="6"/>
  <c r="H173" i="6"/>
  <c r="P293" i="6"/>
  <c r="P233" i="6"/>
  <c r="H188" i="6"/>
  <c r="H278" i="6"/>
  <c r="H83" i="6"/>
  <c r="P173" i="6"/>
  <c r="H248" i="6"/>
  <c r="H128" i="6"/>
  <c r="P128" i="6"/>
  <c r="H113" i="6"/>
  <c r="H323" i="6"/>
  <c r="P188" i="6"/>
  <c r="P98" i="6"/>
  <c r="P68" i="6"/>
  <c r="M31" i="6"/>
  <c r="N31" i="6"/>
  <c r="O31" i="6" s="1"/>
  <c r="N32" i="6"/>
  <c r="O32" i="6" s="1"/>
  <c r="M32" i="6"/>
  <c r="P32" i="6" s="1"/>
  <c r="M33" i="6"/>
  <c r="N33" i="6"/>
  <c r="O33" i="6" s="1"/>
  <c r="H34" i="6"/>
  <c r="M35" i="6"/>
  <c r="N35" i="6"/>
  <c r="O35" i="6" s="1"/>
  <c r="M30" i="6"/>
  <c r="N30" i="6"/>
  <c r="O30" i="6" s="1"/>
  <c r="M28" i="6"/>
  <c r="N28" i="6"/>
  <c r="R28" i="6" s="1"/>
  <c r="N29" i="6"/>
  <c r="O29" i="6" s="1"/>
  <c r="M29" i="6"/>
  <c r="P29" i="6" s="1"/>
  <c r="H28" i="6"/>
  <c r="G38" i="6"/>
  <c r="H33" i="6"/>
  <c r="N34" i="6"/>
  <c r="O34" i="6" s="1"/>
  <c r="M34" i="6"/>
  <c r="P34" i="6" s="1"/>
  <c r="H30" i="6"/>
  <c r="H29" i="6"/>
  <c r="H32" i="6"/>
  <c r="F38" i="6"/>
  <c r="H35" i="6"/>
  <c r="H31" i="6"/>
  <c r="U23" i="6" l="1"/>
  <c r="T23" i="6"/>
  <c r="T31" i="6"/>
  <c r="U31" i="6"/>
  <c r="T29" i="6"/>
  <c r="U29" i="6"/>
  <c r="T113" i="6"/>
  <c r="U113" i="6"/>
  <c r="U35" i="6"/>
  <c r="T35" i="6"/>
  <c r="T30" i="6"/>
  <c r="U30" i="6"/>
  <c r="S38" i="6"/>
  <c r="U248" i="6"/>
  <c r="T248" i="6"/>
  <c r="U188" i="6"/>
  <c r="T188" i="6"/>
  <c r="U218" i="6"/>
  <c r="T218" i="6"/>
  <c r="U158" i="6"/>
  <c r="T158" i="6"/>
  <c r="T293" i="6"/>
  <c r="U293" i="6"/>
  <c r="U143" i="6"/>
  <c r="T143" i="6"/>
  <c r="R34" i="6"/>
  <c r="R33" i="6"/>
  <c r="T53" i="6"/>
  <c r="U53" i="6"/>
  <c r="T308" i="6"/>
  <c r="U308" i="6"/>
  <c r="Q38" i="6"/>
  <c r="F7" i="6"/>
  <c r="Q7" i="6" s="1"/>
  <c r="U28" i="6"/>
  <c r="U323" i="6"/>
  <c r="T323" i="6"/>
  <c r="U128" i="6"/>
  <c r="T128" i="6"/>
  <c r="U83" i="6"/>
  <c r="T83" i="6"/>
  <c r="T173" i="6"/>
  <c r="U173" i="6"/>
  <c r="R31" i="6"/>
  <c r="U33" i="6"/>
  <c r="T33" i="6"/>
  <c r="U278" i="6"/>
  <c r="T278" i="6"/>
  <c r="U203" i="6"/>
  <c r="T203" i="6"/>
  <c r="U233" i="6"/>
  <c r="T233" i="6"/>
  <c r="U32" i="6"/>
  <c r="T32" i="6"/>
  <c r="T34" i="6"/>
  <c r="U34" i="6"/>
  <c r="U263" i="6"/>
  <c r="T263" i="6"/>
  <c r="U68" i="6"/>
  <c r="T68" i="6"/>
  <c r="U98" i="6"/>
  <c r="T98" i="6"/>
  <c r="R29" i="6"/>
  <c r="R35" i="6"/>
  <c r="R32" i="6"/>
  <c r="R30" i="6"/>
  <c r="H38" i="6"/>
  <c r="N38" i="6"/>
  <c r="R38" i="6" s="1"/>
  <c r="O28" i="6"/>
  <c r="O38" i="6" s="1"/>
  <c r="M38" i="6"/>
  <c r="P38" i="6" s="1"/>
  <c r="P36" i="6"/>
  <c r="P35" i="6"/>
  <c r="P28" i="6"/>
  <c r="P30" i="6"/>
  <c r="P31" i="6"/>
  <c r="P33" i="6"/>
  <c r="T38" i="6" l="1"/>
  <c r="U38" i="6"/>
  <c r="T28" i="6"/>
  <c r="G7" i="6"/>
  <c r="S7" i="6" s="1"/>
  <c r="M7" i="6"/>
  <c r="N7" i="6"/>
  <c r="R7" i="6" l="1"/>
  <c r="P7" i="6"/>
  <c r="H7" i="6"/>
  <c r="U7" i="6" s="1"/>
  <c r="O7" i="6"/>
  <c r="AG7" i="6" l="1"/>
  <c r="AM7" i="6"/>
  <c r="AI7" i="6"/>
  <c r="T7" i="6"/>
  <c r="AK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Joshua</author>
    <author>Walt Tunnessen</author>
  </authors>
  <commentList>
    <comment ref="A10" authorId="0" shapeId="0" xr:uid="{00000000-0006-0000-0100-000001000000}">
      <text>
        <r>
          <rPr>
            <sz val="9"/>
            <color indexed="81"/>
            <rFont val="Tahoma"/>
            <family val="2"/>
          </rPr>
          <t>Data may be available from your Portfolio Manager account.</t>
        </r>
      </text>
    </comment>
    <comment ref="B25" authorId="0" shapeId="0" xr:uid="{00000000-0006-0000-0100-000004000000}">
      <text>
        <r>
          <rPr>
            <sz val="9"/>
            <color indexed="81"/>
            <rFont val="Tahoma"/>
            <family val="2"/>
          </rPr>
          <t>Data may be available from your Portfolio Manager account.
If your consumption data do not match the indicated units, use the Quick Converter in this workbook to convert your data.</t>
        </r>
      </text>
    </comment>
    <comment ref="D25" authorId="0" shapeId="0" xr:uid="{00000000-0006-0000-0100-000005000000}">
      <text>
        <r>
          <rPr>
            <sz val="9"/>
            <color indexed="81"/>
            <rFont val="Tahoma"/>
            <family val="2"/>
          </rPr>
          <t>Data may be available from your Portfolio Manager account.</t>
        </r>
      </text>
    </comment>
    <comment ref="A32" authorId="1" shapeId="0" xr:uid="{AE43F227-A124-4AE9-A0AE-50A5E6571634}">
      <text>
        <r>
          <rPr>
            <sz val="9"/>
            <color indexed="81"/>
            <rFont val="Tahoma"/>
            <family val="2"/>
          </rPr>
          <t xml:space="preserve">Enter other energy or utility data not listed above. If the user-defined entry is a non-energy utility, then columns G-I should be blacked out, and the "Annual Energy Cost Savings" field in the Opportunity Summary will need to be customized to exclude the cost savings.
</t>
        </r>
      </text>
    </comment>
    <comment ref="A33" authorId="1" shapeId="0" xr:uid="{3C4EF698-7873-4891-AB8B-5B700E58487D}">
      <text>
        <r>
          <rPr>
            <sz val="9"/>
            <color indexed="81"/>
            <rFont val="Tahoma"/>
            <family val="2"/>
          </rPr>
          <t xml:space="preserve">Enter other energy or utility data not listed above. If the user-defined entry is a non-energy utility, then columns G-I should be blacked out, and the "Annual Energy Cost Savings" field in the Opportunity Summary will need to be customized to exclude the cost savings.
</t>
        </r>
      </text>
    </comment>
    <comment ref="A34" authorId="1" shapeId="0" xr:uid="{D828467C-09CD-4FF3-93BC-C2173DEF121A}">
      <text>
        <r>
          <rPr>
            <sz val="9"/>
            <color indexed="81"/>
            <rFont val="Tahoma"/>
            <family val="2"/>
          </rPr>
          <t xml:space="preserve">Enter other energy or utility data not listed above. If the user-defined entry is a non-energy utility, then columns G-I should be blacked out, and the "Annual Energy Cost Savings" field in the Opportunity Summary will need to be customized to exclude the cost savings.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tc={90603745-E45D-4BEB-8CE5-5DC67EA67872}</author>
    <author>tc={4420799F-3274-45DE-B53F-693FF397F453}</author>
    <author>tc={7EE2197C-175D-49F2-8542-0DC3475D0B99}</author>
    <author>tc={091EAE46-9598-4953-A732-3025D4EE2193}</author>
    <author>tc={2BFC736B-BA01-44FF-8FBC-6E33C4FD1F70}</author>
  </authors>
  <commentList>
    <comment ref="A7" authorId="0" shapeId="0" xr:uid="{90603745-E45D-4BEB-8CE5-5DC67EA67872}">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E7" authorId="1" shapeId="0" xr:uid="{4420799F-3274-45DE-B53F-693FF397F453}">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H7" authorId="2" shapeId="0" xr:uid="{7EE2197C-175D-49F2-8542-0DC3475D0B99}">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K7" authorId="3" shapeId="0" xr:uid="{091EAE46-9598-4953-A732-3025D4EE2193}">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N7" authorId="4" shapeId="0" xr:uid="{2BFC736B-BA01-44FF-8FBC-6E33C4FD1F70}">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tc={CE60D385-67F4-480F-AEFA-69DADFFFA9F8}</author>
    <author>tc={D6B4AE9E-4A56-43D6-A807-35FF50C89239}</author>
    <author>tc={8DF47D6F-0B9C-463F-8F8B-6D47371D6BC9}</author>
    <author>tc={2137CAC8-7A34-4D7A-9480-5CB7179F46DA}</author>
    <author>tc={059EA9EC-4103-4700-98FE-1E246BC53984}</author>
  </authors>
  <commentList>
    <comment ref="A7" authorId="0" shapeId="0" xr:uid="{CE60D385-67F4-480F-AEFA-69DADFFFA9F8}">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F7" authorId="1" shapeId="0" xr:uid="{D6B4AE9E-4A56-43D6-A807-35FF50C89239}">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K7" authorId="2" shapeId="0" xr:uid="{8DF47D6F-0B9C-463F-8F8B-6D47371D6BC9}">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P7" authorId="3" shapeId="0" xr:uid="{2137CAC8-7A34-4D7A-9480-5CB7179F46DA}">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 ref="U7" authorId="4" shapeId="0" xr:uid="{059EA9EC-4103-4700-98FE-1E246BC53984}">
      <text>
        <t>[Threaded comment]
Your version of Excel allows you to read this threaded comment; however, any edits to it will get removed if the file is opened in a newer version of Excel. Learn more: https://go.microsoft.com/fwlink/?linkid=870924
Comment:
    User must define first month. Subsequent months are autopopulated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tc={A03E0563-6717-47C4-9732-5BFFDD6AB322}</author>
  </authors>
  <commentList>
    <comment ref="N4" authorId="0" shapeId="0" xr:uid="{A03E0563-6717-47C4-9732-5BFFDD6AB322}">
      <text>
        <t>[Threaded comment]
Your version of Excel allows you to read this threaded comment; however, any edits to it will get removed if the file is opened in a newer version of Excel. Learn more: https://go.microsoft.com/fwlink/?linkid=870924
Comment:
    Calculated based on Voltage, Amperage, and Phase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Walt Tunnessen</author>
  </authors>
  <commentList>
    <comment ref="C9" authorId="0" shapeId="0" xr:uid="{00000000-0006-0000-0200-000001000000}">
      <text>
        <r>
          <rPr>
            <b/>
            <sz val="8"/>
            <color indexed="81"/>
            <rFont val="Tahoma"/>
            <family val="2"/>
          </rPr>
          <t>Enter the annual amount of each fuel used in this column.</t>
        </r>
      </text>
    </comment>
    <comment ref="C42" authorId="0" shapeId="0" xr:uid="{00000000-0006-0000-0200-000002000000}">
      <text>
        <r>
          <rPr>
            <b/>
            <sz val="8"/>
            <color indexed="81"/>
            <rFont val="Tahoma"/>
            <family val="2"/>
          </rPr>
          <t>Enter the annual amount of purchased steam.</t>
        </r>
      </text>
    </comment>
    <comment ref="E42" authorId="0" shapeId="0" xr:uid="{00000000-0006-0000-0200-000003000000}">
      <text>
        <r>
          <rPr>
            <b/>
            <sz val="8"/>
            <color indexed="81"/>
            <rFont val="Tahoma"/>
            <family val="2"/>
          </rPr>
          <t>Enter the actual boiler efficiency here.</t>
        </r>
        <r>
          <rPr>
            <sz val="8"/>
            <color indexed="81"/>
            <rFont val="Tahoma"/>
            <family val="2"/>
          </rPr>
          <t xml:space="preserve">
</t>
        </r>
      </text>
    </comment>
    <comment ref="C47" authorId="0" shapeId="0" xr:uid="{00000000-0006-0000-0200-000004000000}">
      <text>
        <r>
          <rPr>
            <b/>
            <sz val="8"/>
            <color indexed="81"/>
            <rFont val="Tahoma"/>
            <family val="2"/>
          </rPr>
          <t>Enter the annual amount of compressed air purchased in SCFM</t>
        </r>
        <r>
          <rPr>
            <sz val="8"/>
            <color indexed="81"/>
            <rFont val="Tahoma"/>
            <family val="2"/>
          </rPr>
          <t xml:space="preserve">
</t>
        </r>
      </text>
    </comment>
    <comment ref="D47" authorId="0" shapeId="0" xr:uid="{00000000-0006-0000-0200-000005000000}">
      <text>
        <r>
          <rPr>
            <b/>
            <sz val="8"/>
            <color indexed="81"/>
            <rFont val="Tahoma"/>
            <family val="2"/>
          </rPr>
          <t>Enter actual conversion rate (from vendor) here.</t>
        </r>
        <r>
          <rPr>
            <sz val="8"/>
            <color indexed="81"/>
            <rFont val="Tahoma"/>
            <family val="2"/>
          </rPr>
          <t xml:space="preserve">
</t>
        </r>
      </text>
    </comment>
    <comment ref="E47" authorId="0" shapeId="0" xr:uid="{00000000-0006-0000-0200-000006000000}">
      <text>
        <r>
          <rPr>
            <b/>
            <sz val="8"/>
            <color indexed="81"/>
            <rFont val="Tahoma"/>
            <family val="2"/>
          </rPr>
          <t>Enter the amount of hours per year of compressed air that was purchased.</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Smith, Joshua</author>
  </authors>
  <commentList>
    <comment ref="Z12" authorId="0" shapeId="0" xr:uid="{A52FC7F8-170C-4D19-9377-4FCEF1561B45}">
      <text>
        <r>
          <rPr>
            <b/>
            <sz val="9"/>
            <color indexed="81"/>
            <rFont val="Tahoma"/>
            <family val="2"/>
          </rPr>
          <t>Smith, Joshua:</t>
        </r>
        <r>
          <rPr>
            <sz val="9"/>
            <color indexed="81"/>
            <rFont val="Tahoma"/>
            <family val="2"/>
          </rPr>
          <t xml:space="preserve">
Duplicates calculations we have already in the Project Details sheets.</t>
        </r>
      </text>
    </comment>
    <comment ref="Z27" authorId="0" shapeId="0" xr:uid="{6BF77A6D-BC46-444F-993D-E3F2987C738B}">
      <text>
        <r>
          <rPr>
            <b/>
            <sz val="9"/>
            <color indexed="81"/>
            <rFont val="Tahoma"/>
            <family val="2"/>
          </rPr>
          <t>Smith, Joshua:</t>
        </r>
        <r>
          <rPr>
            <sz val="9"/>
            <color indexed="81"/>
            <rFont val="Tahoma"/>
            <family val="2"/>
          </rPr>
          <t xml:space="preserve">
Duplicates calculations we have already in the Project Details sheets.</t>
        </r>
      </text>
    </comment>
    <comment ref="Z42" authorId="0" shapeId="0" xr:uid="{4EC85920-E0AE-4410-B3B1-99EF00750D50}">
      <text>
        <r>
          <rPr>
            <b/>
            <sz val="9"/>
            <color indexed="81"/>
            <rFont val="Tahoma"/>
            <family val="2"/>
          </rPr>
          <t>Smith, Joshua:</t>
        </r>
        <r>
          <rPr>
            <sz val="9"/>
            <color indexed="81"/>
            <rFont val="Tahoma"/>
            <family val="2"/>
          </rPr>
          <t xml:space="preserve">
Duplicates calculations we have already in the Project Details sheets.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<sst xmlns="http://schemas.openxmlformats.org/spreadsheetml/2006/main" count="1708" uniqueCount="434">
  <si>
    <t>Energy Conservation Assessments</t>
  </si>
  <si>
    <t>Introduction</t>
  </si>
  <si>
    <t>The Energy Conservation Assessment (ECA) is a multi day event that focuses on identifying day-to-day operational energy efficiency improvements. The process ivolves observing the facility during idle / partially idle time periods (frequently Sunday) to identify Energy Conservation Measures (ECMs). Documenting these measures creates action plans for facilities and supports implementation of stronger energy management practices.</t>
  </si>
  <si>
    <t>The ECM Sheets are used to systematically document each potential energy conservation measure. The Sheets provide a standard format for gathering the required information about each measure identified during the ECA. Each measure identified during the ECA will have its own ECM sheet, and the ECM sheets roll up to populate the ECM Summary worksheet.</t>
  </si>
  <si>
    <t>Instructions</t>
  </si>
  <si>
    <t>Start by completing the Building Information worksheet. Then enter the required info on the "Utility Load Profiles" and "Utility Costs" worksheets. specific project information into individual Project Details worksheets. The Opportunity Summary worksheet is automatically updated and will provide an overview of all the Energy Treasure Hunt findings.</t>
  </si>
  <si>
    <t xml:space="preserve">On all worksheets, only enter data in the blue cells.  Values and formulas in white cells should not be altered unless the user understands how to customize these details to assure consistency across all worksheets. </t>
  </si>
  <si>
    <t>Building Information</t>
  </si>
  <si>
    <t>Enter the following information in the Building Information worksheet:</t>
  </si>
  <si>
    <r>
      <rPr>
        <sz val="10"/>
        <color rgb="FF00CCFF"/>
        <rFont val="Wingdings 2"/>
        <family val="1"/>
        <charset val="2"/>
      </rPr>
      <t>ê</t>
    </r>
    <r>
      <rPr>
        <sz val="7"/>
        <color indexed="40"/>
        <rFont val="Times New Roman"/>
        <family val="1"/>
      </rPr>
      <t xml:space="preserve">     </t>
    </r>
    <r>
      <rPr>
        <sz val="11"/>
        <rFont val="Calibri"/>
        <family val="2"/>
        <scheme val="minor"/>
      </rPr>
      <t>Location name from dropdown</t>
    </r>
  </si>
  <si>
    <r>
      <t>ê</t>
    </r>
    <r>
      <rPr>
        <sz val="7"/>
        <color indexed="40"/>
        <rFont val="Times New Roman"/>
        <family val="1"/>
      </rPr>
      <t>     </t>
    </r>
    <r>
      <rPr>
        <sz val="7"/>
        <rFont val="Times New Roman"/>
        <family val="1"/>
      </rPr>
      <t xml:space="preserve"> </t>
    </r>
    <r>
      <rPr>
        <sz val="11"/>
        <rFont val="Calibri"/>
        <family val="2"/>
        <scheme val="minor"/>
      </rPr>
      <t>Address, City, Country and date</t>
    </r>
  </si>
  <si>
    <r>
      <t>ê</t>
    </r>
    <r>
      <rPr>
        <sz val="7"/>
        <color indexed="40"/>
        <rFont val="Times New Roman"/>
        <family val="1"/>
      </rPr>
      <t xml:space="preserve">      </t>
    </r>
    <r>
      <rPr>
        <sz val="11"/>
        <rFont val="Calibri"/>
        <family val="2"/>
        <scheme val="minor"/>
      </rPr>
      <t>Building Gross Floor Area</t>
    </r>
  </si>
  <si>
    <r>
      <t>ê</t>
    </r>
    <r>
      <rPr>
        <sz val="7"/>
        <color indexed="40"/>
        <rFont val="Times New Roman"/>
        <family val="1"/>
      </rPr>
      <t xml:space="preserve">      </t>
    </r>
    <r>
      <rPr>
        <sz val="11"/>
        <rFont val="Calibri"/>
        <family val="2"/>
        <scheme val="minor"/>
      </rPr>
      <t>Operating Hours</t>
    </r>
  </si>
  <si>
    <r>
      <t>ê</t>
    </r>
    <r>
      <rPr>
        <sz val="11"/>
        <rFont val="Calibri"/>
        <family val="2"/>
        <scheme val="minor"/>
      </rPr>
      <t>      Utility  annual consumption and annual costs will automatically populate with data from the "Utility Costs" worksheet.</t>
    </r>
  </si>
  <si>
    <r>
      <t>ê</t>
    </r>
    <r>
      <rPr>
        <sz val="7"/>
        <color indexed="40"/>
        <rFont val="Times New Roman"/>
        <family val="1"/>
      </rPr>
      <t>     </t>
    </r>
    <r>
      <rPr>
        <sz val="12"/>
        <rFont val="Calibri"/>
        <family val="2"/>
        <scheme val="minor"/>
      </rPr>
      <t xml:space="preserve"> Location specific electricity power factor.</t>
    </r>
  </si>
  <si>
    <r>
      <t>ê</t>
    </r>
    <r>
      <rPr>
        <sz val="11"/>
        <rFont val="Calibri"/>
        <family val="2"/>
        <scheme val="minor"/>
      </rPr>
      <t xml:space="preserve">     Location specific FY targets for energy and water.</t>
    </r>
  </si>
  <si>
    <t>Utility Costs</t>
  </si>
  <si>
    <t>Enter the following information in the Utility Cost Info worksheet:</t>
  </si>
  <si>
    <r>
      <t>ê</t>
    </r>
    <r>
      <rPr>
        <sz val="7"/>
        <color indexed="40"/>
        <rFont val="Times New Roman"/>
        <family val="1"/>
      </rPr>
      <t xml:space="preserve">      </t>
    </r>
    <r>
      <rPr>
        <sz val="12"/>
        <rFont val="Calibri"/>
        <family val="2"/>
        <scheme val="minor"/>
      </rPr>
      <t>First month and year for 12 month rolling for each utility.</t>
    </r>
  </si>
  <si>
    <r>
      <t>ê</t>
    </r>
    <r>
      <rPr>
        <sz val="7"/>
        <color indexed="40"/>
        <rFont val="Times New Roman"/>
        <family val="1"/>
      </rPr>
      <t xml:space="preserve">      </t>
    </r>
    <r>
      <rPr>
        <sz val="11"/>
        <rFont val="Calibri"/>
        <family val="2"/>
        <scheme val="minor"/>
      </rPr>
      <t>Monthly cost and consumption figures for each utility.</t>
    </r>
  </si>
  <si>
    <r>
      <t>ê</t>
    </r>
    <r>
      <rPr>
        <sz val="7"/>
        <color indexed="40"/>
        <rFont val="Times New Roman"/>
        <family val="1"/>
      </rPr>
      <t xml:space="preserve">      </t>
    </r>
    <r>
      <rPr>
        <sz val="11"/>
        <rFont val="Calibri"/>
        <family val="2"/>
        <scheme val="minor"/>
      </rPr>
      <t>Utility  annual consumption and annual costs will automatically populate with data based on the location selected on the "Building Information" worksheet.</t>
    </r>
  </si>
  <si>
    <t>Utility Load Profiles</t>
  </si>
  <si>
    <t>Enter the following information in the Utility Load Profiles worksheet:</t>
  </si>
  <si>
    <r>
      <t>ê</t>
    </r>
    <r>
      <rPr>
        <sz val="7"/>
        <color indexed="40"/>
        <rFont val="Times New Roman"/>
        <family val="1"/>
      </rPr>
      <t xml:space="preserve">      </t>
    </r>
    <r>
      <rPr>
        <sz val="11"/>
        <rFont val="Calibri"/>
        <family val="2"/>
        <scheme val="minor"/>
      </rPr>
      <t>First month and year for 12 month rolling for each utility.</t>
    </r>
  </si>
  <si>
    <r>
      <t>ê</t>
    </r>
    <r>
      <rPr>
        <sz val="7"/>
        <color indexed="40"/>
        <rFont val="Times New Roman"/>
        <family val="1"/>
      </rPr>
      <t xml:space="preserve">      </t>
    </r>
    <r>
      <rPr>
        <sz val="11"/>
        <rFont val="Calibri"/>
        <family val="2"/>
        <scheme val="minor"/>
      </rPr>
      <t>Monthly consumption and demand figures for each utility.</t>
    </r>
  </si>
  <si>
    <t>Significant Energy Users</t>
  </si>
  <si>
    <t>Add significant energy consuming equipment in the plant. Goal is to list the top 5-10 energy consuming equipment to be able to narrow focus to those systems during the ECA.</t>
  </si>
  <si>
    <t>Enter the following information in the Significant Energy Users worksheet:</t>
  </si>
  <si>
    <r>
      <t>ê</t>
    </r>
    <r>
      <rPr>
        <sz val="7"/>
        <color indexed="40"/>
        <rFont val="Times New Roman"/>
        <family val="1"/>
      </rPr>
      <t xml:space="preserve">      </t>
    </r>
    <r>
      <rPr>
        <sz val="11"/>
        <rFont val="Calibri"/>
        <family val="2"/>
        <scheme val="minor"/>
      </rPr>
      <t>Select plant use. Facility or Manufacturing</t>
    </r>
  </si>
  <si>
    <r>
      <t>ê</t>
    </r>
    <r>
      <rPr>
        <sz val="7"/>
        <color indexed="40"/>
        <rFont val="Times New Roman"/>
        <family val="1"/>
      </rPr>
      <t xml:space="preserve">      </t>
    </r>
    <r>
      <rPr>
        <sz val="11"/>
        <rFont val="Calibri"/>
        <family val="2"/>
        <scheme val="minor"/>
      </rPr>
      <t>Select utility type</t>
    </r>
  </si>
  <si>
    <r>
      <t>ê</t>
    </r>
    <r>
      <rPr>
        <sz val="7"/>
        <color indexed="40"/>
        <rFont val="Times New Roman"/>
        <family val="1"/>
      </rPr>
      <t xml:space="preserve">      </t>
    </r>
    <r>
      <rPr>
        <sz val="11"/>
        <rFont val="Calibri"/>
        <family val="2"/>
        <scheme val="minor"/>
      </rPr>
      <t>Select System/Process</t>
    </r>
  </si>
  <si>
    <r>
      <t>ê</t>
    </r>
    <r>
      <rPr>
        <sz val="7"/>
        <color indexed="40"/>
        <rFont val="Times New Roman"/>
        <family val="1"/>
      </rPr>
      <t xml:space="preserve">      </t>
    </r>
    <r>
      <rPr>
        <sz val="11"/>
        <rFont val="Calibri"/>
        <family val="2"/>
        <scheme val="minor"/>
      </rPr>
      <t>Enter Equipment type</t>
    </r>
  </si>
  <si>
    <r>
      <t>ê</t>
    </r>
    <r>
      <rPr>
        <sz val="7"/>
        <color indexed="40"/>
        <rFont val="Times New Roman"/>
        <family val="1"/>
      </rPr>
      <t xml:space="preserve">      </t>
    </r>
    <r>
      <rPr>
        <sz val="11"/>
        <rFont val="Calibri"/>
        <family val="2"/>
        <scheme val="minor"/>
      </rPr>
      <t>Enter number of units</t>
    </r>
  </si>
  <si>
    <r>
      <t>ê</t>
    </r>
    <r>
      <rPr>
        <sz val="7"/>
        <color indexed="40"/>
        <rFont val="Times New Roman"/>
        <family val="1"/>
      </rPr>
      <t xml:space="preserve">      </t>
    </r>
    <r>
      <rPr>
        <sz val="11"/>
        <rFont val="Calibri"/>
        <family val="2"/>
        <scheme val="minor"/>
      </rPr>
      <t>Enter annual operating hours</t>
    </r>
  </si>
  <si>
    <r>
      <t>ê</t>
    </r>
    <r>
      <rPr>
        <sz val="7"/>
        <color indexed="40"/>
        <rFont val="Times New Roman"/>
        <family val="1"/>
      </rPr>
      <t xml:space="preserve">      </t>
    </r>
    <r>
      <rPr>
        <sz val="11"/>
        <rFont val="Calibri"/>
        <family val="2"/>
        <scheme val="minor"/>
      </rPr>
      <t>Enter Brand/type</t>
    </r>
  </si>
  <si>
    <r>
      <t>ê</t>
    </r>
    <r>
      <rPr>
        <sz val="7"/>
        <color indexed="40"/>
        <rFont val="Times New Roman"/>
        <family val="1"/>
      </rPr>
      <t xml:space="preserve">      </t>
    </r>
    <r>
      <rPr>
        <sz val="11"/>
        <rFont val="Calibri"/>
        <family val="2"/>
        <scheme val="minor"/>
      </rPr>
      <t>Enter Size/Capacity</t>
    </r>
  </si>
  <si>
    <r>
      <t>ê</t>
    </r>
    <r>
      <rPr>
        <sz val="7"/>
        <color indexed="40"/>
        <rFont val="Times New Roman"/>
        <family val="1"/>
      </rPr>
      <t xml:space="preserve">      </t>
    </r>
    <r>
      <rPr>
        <sz val="11"/>
        <rFont val="Calibri"/>
        <family val="2"/>
        <scheme val="minor"/>
      </rPr>
      <t>Enter either measured kW or Voltage, Amperage, and power phase</t>
    </r>
  </si>
  <si>
    <t>ECM Summary</t>
  </si>
  <si>
    <t>This worksheet aggregates the individual ECM tabs into a summary of project details and savings.</t>
  </si>
  <si>
    <t>ECM Tabs</t>
  </si>
  <si>
    <t>These worksheets provide the details for each individual project saving. There are 15 prepopulated tabs, however, more can be added if needed. Complete 1 ECM tab per opportunity identified during the ECA.
Enter the following information:</t>
  </si>
  <si>
    <r>
      <t>ê</t>
    </r>
    <r>
      <rPr>
        <sz val="7"/>
        <color indexed="40"/>
        <rFont val="Times New Roman"/>
        <family val="1"/>
      </rPr>
      <t xml:space="preserve">      </t>
    </r>
    <r>
      <rPr>
        <sz val="11"/>
        <rFont val="Calibri"/>
        <family val="2"/>
        <scheme val="minor"/>
      </rPr>
      <t>ECM title, location, equipment affected, and description</t>
    </r>
  </si>
  <si>
    <r>
      <t>ê</t>
    </r>
    <r>
      <rPr>
        <sz val="7"/>
        <rFont val="Times New Roman"/>
        <family val="1"/>
      </rPr>
      <t> </t>
    </r>
    <r>
      <rPr>
        <sz val="11"/>
        <rFont val="Calibri"/>
        <family val="2"/>
        <scheme val="minor"/>
      </rPr>
      <t>   Location name will populate automatically based on location entered on "Building Information" tab.</t>
    </r>
  </si>
  <si>
    <r>
      <t>ê</t>
    </r>
    <r>
      <rPr>
        <sz val="11"/>
        <rFont val="Calibri"/>
        <family val="2"/>
        <scheme val="minor"/>
      </rPr>
      <t>      Area of the plant where the ECM was identified.</t>
    </r>
  </si>
  <si>
    <r>
      <t>ê</t>
    </r>
    <r>
      <rPr>
        <sz val="7"/>
        <color indexed="40"/>
        <rFont val="Times New Roman"/>
        <family val="1"/>
      </rPr>
      <t xml:space="preserve">      </t>
    </r>
    <r>
      <rPr>
        <sz val="11"/>
        <rFont val="Calibri"/>
        <family val="2"/>
        <scheme val="minor"/>
      </rPr>
      <t>Select the category and sub catergory that best fit the project.</t>
    </r>
  </si>
  <si>
    <r>
      <t>ê</t>
    </r>
    <r>
      <rPr>
        <sz val="7"/>
        <color indexed="40"/>
        <rFont val="Times New Roman"/>
        <family val="1"/>
      </rPr>
      <t xml:space="preserve">      </t>
    </r>
    <r>
      <rPr>
        <sz val="11"/>
        <rFont val="Calibri"/>
        <family val="2"/>
        <scheme val="minor"/>
      </rPr>
      <t>Process/equipment of the plant that the project will affect.</t>
    </r>
  </si>
  <si>
    <r>
      <t>ê</t>
    </r>
    <r>
      <rPr>
        <sz val="11"/>
        <rFont val="Calibri"/>
        <family val="2"/>
        <scheme val="minor"/>
      </rPr>
      <t>      Owning and supporting departments for the project.</t>
    </r>
  </si>
  <si>
    <r>
      <t>ê</t>
    </r>
    <r>
      <rPr>
        <sz val="7"/>
        <color indexed="40"/>
        <rFont val="Times New Roman"/>
        <family val="1"/>
      </rPr>
      <t xml:space="preserve">      </t>
    </r>
    <r>
      <rPr>
        <sz val="11"/>
        <rFont val="Calibri"/>
        <family val="2"/>
        <scheme val="minor"/>
      </rPr>
      <t>Status that best fits the project.</t>
    </r>
  </si>
  <si>
    <r>
      <t>ê</t>
    </r>
    <r>
      <rPr>
        <sz val="7"/>
        <color indexed="40"/>
        <rFont val="Times New Roman"/>
        <family val="1"/>
      </rPr>
      <t xml:space="preserve">      </t>
    </r>
    <r>
      <rPr>
        <sz val="11"/>
        <rFont val="Calibri"/>
        <family val="2"/>
        <scheme val="minor"/>
      </rPr>
      <t>Expected completion date.</t>
    </r>
  </si>
  <si>
    <r>
      <t>ê</t>
    </r>
    <r>
      <rPr>
        <sz val="7"/>
        <color indexed="40"/>
        <rFont val="Times New Roman"/>
        <family val="1"/>
      </rPr>
      <t> </t>
    </r>
    <r>
      <rPr>
        <sz val="11"/>
        <color indexed="40"/>
        <rFont val="Calibri"/>
        <family val="2"/>
        <scheme val="minor"/>
      </rPr>
      <t xml:space="preserve">    </t>
    </r>
    <r>
      <rPr>
        <sz val="11"/>
        <rFont val="Calibri"/>
        <family val="2"/>
        <scheme val="minor"/>
      </rPr>
      <t>If the project is complete, enter the actual completion date.</t>
    </r>
  </si>
  <si>
    <r>
      <t>ê</t>
    </r>
    <r>
      <rPr>
        <sz val="7"/>
        <color indexed="40"/>
        <rFont val="Times New Roman"/>
        <family val="1"/>
      </rPr>
      <t xml:space="preserve">      </t>
    </r>
    <r>
      <rPr>
        <sz val="11"/>
        <rFont val="Calibri"/>
        <family val="2"/>
        <scheme val="minor"/>
      </rPr>
      <t>ECM description.</t>
    </r>
  </si>
  <si>
    <r>
      <t>ê</t>
    </r>
    <r>
      <rPr>
        <sz val="7"/>
        <color indexed="40"/>
        <rFont val="Times New Roman"/>
        <family val="1"/>
      </rPr>
      <t> </t>
    </r>
    <r>
      <rPr>
        <sz val="11"/>
        <color indexed="40"/>
        <rFont val="Calibri"/>
        <family val="2"/>
        <scheme val="minor"/>
      </rPr>
      <t xml:space="preserve">   </t>
    </r>
    <r>
      <rPr>
        <sz val="11"/>
        <rFont val="Calibri"/>
        <family val="2"/>
        <scheme val="minor"/>
      </rPr>
      <t>Effort to implement information. How many months for development and delivery.</t>
    </r>
  </si>
  <si>
    <r>
      <t>ê</t>
    </r>
    <r>
      <rPr>
        <sz val="7"/>
        <color indexed="40"/>
        <rFont val="Times New Roman"/>
        <family val="1"/>
      </rPr>
      <t xml:space="preserve">     </t>
    </r>
    <r>
      <rPr>
        <sz val="11"/>
        <rFont val="Calibri"/>
        <family val="2"/>
        <scheme val="minor"/>
      </rPr>
      <t>Cost and savings information.</t>
    </r>
  </si>
  <si>
    <t>Perform energy savings calculation in blank space or copy and paste screenshot of calculation from MEASUR.</t>
  </si>
  <si>
    <t>Quick Converter</t>
  </si>
  <si>
    <t>Use this tool to convert energy units, such as therms of natural gas, into MMBtus.</t>
  </si>
  <si>
    <t>MEASUR Tool</t>
  </si>
  <si>
    <t>Here is the link to download the USDoE MEASUR tool.</t>
  </si>
  <si>
    <t>Questions and Feedback</t>
  </si>
  <si>
    <r>
      <t xml:space="preserve">If you have any questions or feedback please email </t>
    </r>
    <r>
      <rPr>
        <u/>
        <sz val="11"/>
        <color rgb="FF0000FF"/>
        <rFont val="Calibri"/>
        <family val="2"/>
        <scheme val="minor"/>
      </rPr>
      <t>alex.farren@te.com</t>
    </r>
  </si>
  <si>
    <t>jss</t>
  </si>
  <si>
    <t>Require input from user</t>
  </si>
  <si>
    <t>Location Name</t>
  </si>
  <si>
    <t>Address</t>
  </si>
  <si>
    <t>City, Country</t>
  </si>
  <si>
    <t>ECA Date</t>
  </si>
  <si>
    <t>Building Gross Floor Area</t>
  </si>
  <si>
    <t>Sq Ft</t>
  </si>
  <si>
    <t>Operating Hours</t>
  </si>
  <si>
    <t>Shift</t>
  </si>
  <si>
    <t>Shift Timing</t>
  </si>
  <si>
    <t>Shift Hours</t>
  </si>
  <si>
    <t>Days/Week</t>
  </si>
  <si>
    <t>Shift 1</t>
  </si>
  <si>
    <t>0700 - 1500</t>
  </si>
  <si>
    <t>Shift 2</t>
  </si>
  <si>
    <t>1500 - 2300</t>
  </si>
  <si>
    <t>Shift 3</t>
  </si>
  <si>
    <t>2300 - 0700</t>
  </si>
  <si>
    <t>Hours / year</t>
  </si>
  <si>
    <t>Hours (Annual)</t>
  </si>
  <si>
    <t>Production Hours</t>
  </si>
  <si>
    <t>Non-Production Hours</t>
  </si>
  <si>
    <t>Utility Data</t>
  </si>
  <si>
    <t>Table below will populate when Utility Info worksheet is completed.</t>
  </si>
  <si>
    <t xml:space="preserve">Utility </t>
  </si>
  <si>
    <t>Annual Consumption</t>
  </si>
  <si>
    <t xml:space="preserve"> Unit</t>
  </si>
  <si>
    <t>Annual Cost ($)</t>
  </si>
  <si>
    <t>Cost/Unit ($)</t>
  </si>
  <si>
    <t xml:space="preserve">Electricity </t>
  </si>
  <si>
    <t>KWh</t>
  </si>
  <si>
    <t>Natural Gas</t>
  </si>
  <si>
    <t>MMBtu</t>
  </si>
  <si>
    <t>LPG</t>
  </si>
  <si>
    <t>Residual Fuel Oil</t>
  </si>
  <si>
    <t>Water</t>
  </si>
  <si>
    <t>Kgal</t>
  </si>
  <si>
    <t>Sewer</t>
  </si>
  <si>
    <t>Other 1</t>
  </si>
  <si>
    <t>User defined</t>
  </si>
  <si>
    <t>Other 2</t>
  </si>
  <si>
    <t>Other 3</t>
  </si>
  <si>
    <t>Emission Factors</t>
  </si>
  <si>
    <t>Electricity</t>
  </si>
  <si>
    <t>KG CO2 / kWh</t>
  </si>
  <si>
    <t>KG CO2/MMBTU</t>
  </si>
  <si>
    <t>Power Factor</t>
  </si>
  <si>
    <t>FY26 Targets</t>
  </si>
  <si>
    <t>Energy reduction required</t>
  </si>
  <si>
    <t>kWh</t>
  </si>
  <si>
    <t>Water reduction required</t>
  </si>
  <si>
    <t>kgal</t>
  </si>
  <si>
    <t>Builidng Utility Load Profiles</t>
  </si>
  <si>
    <t>Location:</t>
  </si>
  <si>
    <t>Rolling 12 month</t>
  </si>
  <si>
    <t>Month</t>
  </si>
  <si>
    <t>Electricity kWh</t>
  </si>
  <si>
    <t>Electricity kW</t>
  </si>
  <si>
    <t>Natural Gas MMBTU</t>
  </si>
  <si>
    <t>Water k gal</t>
  </si>
  <si>
    <t>MMBTU</t>
  </si>
  <si>
    <t>Builidng Utility Costs</t>
  </si>
  <si>
    <t>Cost $ USD</t>
  </si>
  <si>
    <t>Electricity $/kWh</t>
  </si>
  <si>
    <t>$/MMBTU</t>
  </si>
  <si>
    <t>Water kgal</t>
  </si>
  <si>
    <t>$/kgal</t>
  </si>
  <si>
    <t>Total</t>
  </si>
  <si>
    <t>Significant Energy Users (SEUs)</t>
  </si>
  <si>
    <t>Major Building Component Systems</t>
  </si>
  <si>
    <t>List 5-10 significant energy users</t>
  </si>
  <si>
    <t>Fuel</t>
  </si>
  <si>
    <t>Plant Use</t>
  </si>
  <si>
    <t>Utility</t>
  </si>
  <si>
    <t>System/Process</t>
  </si>
  <si>
    <t>Equipment</t>
  </si>
  <si>
    <t>Brand/Type</t>
  </si>
  <si>
    <t>Number of Units</t>
  </si>
  <si>
    <t>Annual Operating Hours</t>
  </si>
  <si>
    <t>Utilization Factor</t>
  </si>
  <si>
    <t>Annual MMBTU</t>
  </si>
  <si>
    <t>Rated kW</t>
  </si>
  <si>
    <t>Voltage</t>
  </si>
  <si>
    <t>Amperage</t>
  </si>
  <si>
    <t>Phase</t>
  </si>
  <si>
    <t>Calculated kW</t>
  </si>
  <si>
    <t>Facility</t>
  </si>
  <si>
    <t>Air Compressors</t>
  </si>
  <si>
    <t>Compressors &amp; Dryers</t>
  </si>
  <si>
    <t>Elec comp. / Refrig. Dryer</t>
  </si>
  <si>
    <t>HVAC</t>
  </si>
  <si>
    <t>Heat Pumps</t>
  </si>
  <si>
    <t>HVAC equipment</t>
  </si>
  <si>
    <t>Manufacturing</t>
  </si>
  <si>
    <t>Molding</t>
  </si>
  <si>
    <t>Injection machine</t>
  </si>
  <si>
    <t>Boilers</t>
  </si>
  <si>
    <t>Heating boiler &amp; CHP</t>
  </si>
  <si>
    <t xml:space="preserve">Lighting </t>
  </si>
  <si>
    <t>Lighting</t>
  </si>
  <si>
    <t>Plating</t>
  </si>
  <si>
    <t>Electroplating</t>
  </si>
  <si>
    <t>Chillers</t>
  </si>
  <si>
    <t>Large Chillers</t>
  </si>
  <si>
    <t>Motors &amp; Pumps</t>
  </si>
  <si>
    <t>Pumps</t>
  </si>
  <si>
    <t>Stamping</t>
  </si>
  <si>
    <t>Stamping Press</t>
  </si>
  <si>
    <t>Bruderer</t>
  </si>
  <si>
    <t>Electricity Demand Analysis</t>
  </si>
  <si>
    <t xml:space="preserve">Average Building Electricity Demand </t>
  </si>
  <si>
    <t>Top Energy Users Demand</t>
  </si>
  <si>
    <t>SEU % of plant demand</t>
  </si>
  <si>
    <t>Natural Gas Analysis</t>
  </si>
  <si>
    <t>Annual Building Natural Gas MMBTU</t>
  </si>
  <si>
    <t>Top Energy Users MMBTU</t>
  </si>
  <si>
    <t>SEU % of plant consumption</t>
  </si>
  <si>
    <t>LPG Analysis</t>
  </si>
  <si>
    <t>Annual Building LPG Consumption</t>
  </si>
  <si>
    <t>Residual Fuel Oil Analysis</t>
  </si>
  <si>
    <t>Annual Building Fuel Oil Consumption</t>
  </si>
  <si>
    <t>ECM Ref.
(tab ref.)</t>
  </si>
  <si>
    <t>ECM Title</t>
  </si>
  <si>
    <t>Category</t>
  </si>
  <si>
    <t>Sub Category</t>
  </si>
  <si>
    <t>Process/Equipment</t>
  </si>
  <si>
    <t>Area</t>
  </si>
  <si>
    <t>Owning Department</t>
  </si>
  <si>
    <t>Supporting Department</t>
  </si>
  <si>
    <t>Effort to Implement</t>
  </si>
  <si>
    <t>Status</t>
  </si>
  <si>
    <t>Expected Completion Date</t>
  </si>
  <si>
    <t>Actual Completion Date</t>
  </si>
  <si>
    <t>Resource Savings</t>
  </si>
  <si>
    <t>ECM Cost</t>
  </si>
  <si>
    <t>Cost Savings</t>
  </si>
  <si>
    <t>Emissions Savings</t>
  </si>
  <si>
    <t>ROI</t>
  </si>
  <si>
    <t>Elec</t>
  </si>
  <si>
    <t>Fuel Oil</t>
  </si>
  <si>
    <t>(months)</t>
  </si>
  <si>
    <t>(kWh/yr)</t>
  </si>
  <si>
    <t>(gal/yr)</t>
  </si>
  <si>
    <t>$</t>
  </si>
  <si>
    <t>($/yr)</t>
  </si>
  <si>
    <t>(MTCO2/yr)</t>
  </si>
  <si>
    <t>(yrs)</t>
  </si>
  <si>
    <t>ECM 1</t>
  </si>
  <si>
    <t>ECM 2</t>
  </si>
  <si>
    <t>ECM 3</t>
  </si>
  <si>
    <t>ECM 4</t>
  </si>
  <si>
    <t>ECM 5</t>
  </si>
  <si>
    <t>ECM 6</t>
  </si>
  <si>
    <t>ECM 7</t>
  </si>
  <si>
    <t>ECM 8</t>
  </si>
  <si>
    <t>ECM 9</t>
  </si>
  <si>
    <t>ECM 10</t>
  </si>
  <si>
    <t>ECM 11</t>
  </si>
  <si>
    <t>ECM 12</t>
  </si>
  <si>
    <t>ECM 13</t>
  </si>
  <si>
    <t>ECM 14</t>
  </si>
  <si>
    <t>ECM 15</t>
  </si>
  <si>
    <t>TOTALS</t>
  </si>
  <si>
    <t>Target Analysis</t>
  </si>
  <si>
    <t>Target entries within Building Information tab</t>
  </si>
  <si>
    <t>Project Category</t>
  </si>
  <si>
    <t>Investment</t>
  </si>
  <si>
    <t>Identified kWh Savings</t>
  </si>
  <si>
    <t>Identified kgal Savings</t>
  </si>
  <si>
    <t>% of Target</t>
  </si>
  <si>
    <t>Energy Projects</t>
  </si>
  <si>
    <t>Water Projects</t>
  </si>
  <si>
    <t>TE Energy Hunt - ECM Details Form</t>
  </si>
  <si>
    <t>1. General Information</t>
  </si>
  <si>
    <t>Calculation or MEASUR Screenshot:</t>
  </si>
  <si>
    <t>ECM Title:</t>
  </si>
  <si>
    <t>Clean, calibrate or replace temperature sensors in unit</t>
  </si>
  <si>
    <t>Site Information:</t>
  </si>
  <si>
    <t>Area:</t>
  </si>
  <si>
    <t>Offices</t>
  </si>
  <si>
    <t>Category:</t>
  </si>
  <si>
    <t>Energy</t>
  </si>
  <si>
    <t>Sub Category:</t>
  </si>
  <si>
    <t>Process/ Equipment:</t>
  </si>
  <si>
    <t>AHU 527</t>
  </si>
  <si>
    <t>Supporting Departments:</t>
  </si>
  <si>
    <t>Facilities</t>
  </si>
  <si>
    <t>Status:</t>
  </si>
  <si>
    <t>01 - Potential</t>
  </si>
  <si>
    <t>Expected Completion Date:</t>
  </si>
  <si>
    <t>Actual Completion Date:</t>
  </si>
  <si>
    <t>2. Description of ECM</t>
  </si>
  <si>
    <t>DAT temperature sensor in Metasys reading 65º, while we measured 61º, indicating an issue with the sensor causing the unit to cool the air further than necessary which in turn causes the electric resistance in duct heaters to work harder.</t>
  </si>
  <si>
    <t>3. Anticipated Effort to Implement</t>
  </si>
  <si>
    <t>Development (months):</t>
  </si>
  <si>
    <t>Project Delivery (months):</t>
  </si>
  <si>
    <t>Total (months):</t>
  </si>
  <si>
    <t>4. Anticipated Cost &amp; Savings Summary</t>
  </si>
  <si>
    <t>Cost</t>
  </si>
  <si>
    <t>Resource Saving</t>
  </si>
  <si>
    <t>Savings</t>
  </si>
  <si>
    <t>Engineering Services</t>
  </si>
  <si>
    <t>Material</t>
  </si>
  <si>
    <t>Labor</t>
  </si>
  <si>
    <t>Total Cost
$</t>
  </si>
  <si>
    <t>Elec
(kWh/yr)</t>
  </si>
  <si>
    <t>Natural Gas
(MMBTU/yr)</t>
  </si>
  <si>
    <t>LPG
(MMBTU/yr)</t>
  </si>
  <si>
    <t>Fuel Oil
(MMBTU/yr)</t>
  </si>
  <si>
    <t>Water
(kgal)</t>
  </si>
  <si>
    <t>Cost Saving
($/yr)</t>
  </si>
  <si>
    <t>Emission Saving
(tCO2/yr)</t>
  </si>
  <si>
    <t>ROI
(yrs)</t>
  </si>
  <si>
    <t>Utility unit costs and emission factors are site specific based upon location.</t>
  </si>
  <si>
    <t>5. Opportunity Notes</t>
  </si>
  <si>
    <t>e.g. Details that will be useful for implementation. Responsibilities, how to implement, potential risks, cost breakdown, data sources, etc.</t>
  </si>
  <si>
    <t>6. Measurement and Verification Strategy</t>
  </si>
  <si>
    <t xml:space="preserve">e.g. Description of approach to be adopted for pre and post project consumption measurement. </t>
  </si>
  <si>
    <t>7. Rebates / Additional Project Benefits</t>
  </si>
  <si>
    <t>e.g. Additional benefits resulting from this project (rebates, reliability, reduced maintenance, etc.)</t>
  </si>
  <si>
    <t>8. Next Steps Needed</t>
  </si>
  <si>
    <t>e.g. Feasability, quotes, timing, data collection, team actions.</t>
  </si>
  <si>
    <t>RO water reuse</t>
  </si>
  <si>
    <t>Water room</t>
  </si>
  <si>
    <t>Reuse</t>
  </si>
  <si>
    <t>RO System</t>
  </si>
  <si>
    <t>Reuse of RO water.</t>
  </si>
  <si>
    <t>e.g. Details that will be useful for implementation. Responsibilities, how to implement, potential risks, cost breakdown, data sources, etc…</t>
  </si>
  <si>
    <t xml:space="preserve">Description of approach to be adopted for pre and post project consumption measurement. </t>
  </si>
  <si>
    <t>Additional benefits resulting from this project (rebates, reliability, reduced maintenance, etc.)</t>
  </si>
  <si>
    <t>Feasability, quotes, timing, data collection, team actions.</t>
  </si>
  <si>
    <t>ENERGY STAR Quick Converter</t>
  </si>
  <si>
    <t>Convert common energy units to Source BTUs</t>
  </si>
  <si>
    <t>NOTE: This tool converts units only within this worksheet. Users must manually copy values to the Building Information and Project Details sheets.</t>
  </si>
  <si>
    <t xml:space="preserve">1. Enter the annual fuel use of your building in the Amount column below. </t>
  </si>
  <si>
    <t>Total Source Electricity MMBTU</t>
  </si>
  <si>
    <t xml:space="preserve">2. The tool converts all energy units to BTUs and to Source Energy BTUs.  </t>
  </si>
  <si>
    <t>Total Source Thermal MMBTU</t>
  </si>
  <si>
    <t>3. Use Site Energy MMBtu (column G) or Source Energy MMBtu (column K) depending upon your application.</t>
  </si>
  <si>
    <t>Total Source MMBTU</t>
  </si>
  <si>
    <t>Fuel /Unit</t>
  </si>
  <si>
    <t>Amount</t>
  </si>
  <si>
    <t>Conversion factor</t>
  </si>
  <si>
    <t>Site Energy</t>
  </si>
  <si>
    <t>Site - Source Ratio</t>
  </si>
  <si>
    <t>Source Energy</t>
  </si>
  <si>
    <t>BTU</t>
  </si>
  <si>
    <t>KBTU</t>
  </si>
  <si>
    <t>Electric  (Purchased) - kWh</t>
  </si>
  <si>
    <t>Electric (Purchased) - MWh</t>
  </si>
  <si>
    <t>Electric  (On Site Renewable) - kWh</t>
  </si>
  <si>
    <t>Natural Gas  - Therms</t>
  </si>
  <si>
    <t>Natural Gas - SCF</t>
  </si>
  <si>
    <t>Natural Gas - HCF /CCF</t>
  </si>
  <si>
    <t>Natural Gas - MCF</t>
  </si>
  <si>
    <t>Propane - Gallons</t>
  </si>
  <si>
    <t>LPG - Gallons</t>
  </si>
  <si>
    <t>Distillate Fuel Oil - Gallons</t>
  </si>
  <si>
    <t>Residual Fuel Oil - Gallons</t>
  </si>
  <si>
    <t>Heating Oil - Gallons</t>
  </si>
  <si>
    <t>Diesel Fuel -Gallons</t>
  </si>
  <si>
    <t>Motor Gasoline - Gallon</t>
  </si>
  <si>
    <t>Kerosene - Gallon</t>
  </si>
  <si>
    <t>Crude Oil - Barrels</t>
  </si>
  <si>
    <t>Coal (anthracite) - Tons</t>
  </si>
  <si>
    <t>Coal - (bituminous) - Tons</t>
  </si>
  <si>
    <t>District Steam (150 psig) - Pounds</t>
  </si>
  <si>
    <t>District Chilled Water - Ton Hours</t>
  </si>
  <si>
    <t>District Hot Water - Therms</t>
  </si>
  <si>
    <t>Wood - Tons</t>
  </si>
  <si>
    <t>Biodiesel (100%) - Gallons</t>
  </si>
  <si>
    <t>Ethanol (100%) - Gallons</t>
  </si>
  <si>
    <t>Source Electricity MMBTU</t>
  </si>
  <si>
    <t>Source Thermal MMBTU</t>
  </si>
  <si>
    <t xml:space="preserve">Purchased Industrial  Steam and Compressed Air </t>
  </si>
  <si>
    <t xml:space="preserve">Purchased Industrial (non-district) Steam:  If steam is transferred in from an external or third-party site whose energy does not appear in your building's energy total, then your building energy consumption must be adjusted to include it.  The Btu for producing steam should be calculated using actual boiler conversion efficiencies of the external or third-party producer, and included to your building's energy total (i.e., the Btu value of the fuel used to make the steam). </t>
  </si>
  <si>
    <t>Industrial Steam Plant - Pounds                    (@ 150 psig)</t>
  </si>
  <si>
    <t>Btu/lb</t>
  </si>
  <si>
    <t>Boiler Efficiency</t>
  </si>
  <si>
    <t>Source MMBTU</t>
  </si>
  <si>
    <t xml:space="preserve">Purchased Compressed Air:  If compressed air is transferred in from an external or third-party site whose energy does not appear in your building's energy total,  then your building energy consumption must be adjusted to include it.  The kW/SCFM for producing compressed air should be calculated using actual conversion efficiencies of the external or third-party producer, and included to your building's energy total. </t>
  </si>
  <si>
    <t>Purchased Compressed Air -SCFM*</t>
  </si>
  <si>
    <t>kW/SCFM</t>
  </si>
  <si>
    <t>Hours per Year</t>
  </si>
  <si>
    <t>*SCFM is Standard Cubic Feet of air per Minute</t>
  </si>
  <si>
    <t>From QuickConverter_v2014.xls on 12/13/2015.  Additional sums for Electricity and Thermal added by J. Smith in March 2016.</t>
  </si>
  <si>
    <t>Site - Source Ratios updated 8/8/2018.</t>
  </si>
  <si>
    <t>https://www.energystar.gov/buildings/tools-and-resources/energy-star-challenge-industry-btu-quickconverter</t>
  </si>
  <si>
    <t>Primary Use</t>
  </si>
  <si>
    <t>Project Status</t>
  </si>
  <si>
    <t>Energy Monitoring</t>
  </si>
  <si>
    <t>Equipment Controls</t>
  </si>
  <si>
    <t>Conservation</t>
  </si>
  <si>
    <t>02 - Planning</t>
  </si>
  <si>
    <t>Compressed Air</t>
  </si>
  <si>
    <t>Prevention</t>
  </si>
  <si>
    <t>03 - In Routing</t>
  </si>
  <si>
    <t>Cooling Towers</t>
  </si>
  <si>
    <t>Assembly</t>
  </si>
  <si>
    <t>Recycle</t>
  </si>
  <si>
    <t>04 - Approved</t>
  </si>
  <si>
    <t>Boilers/Heaters</t>
  </si>
  <si>
    <t>Ovens/Furnaces</t>
  </si>
  <si>
    <t>05 - In Progress</t>
  </si>
  <si>
    <t>CNC/Lathes/Milling/Grinding</t>
  </si>
  <si>
    <t>Renewable</t>
  </si>
  <si>
    <t>06 - Completed</t>
  </si>
  <si>
    <t>Process</t>
  </si>
  <si>
    <t>07 - Delayed</t>
  </si>
  <si>
    <t>08 - Rejected</t>
  </si>
  <si>
    <t>09 - Cancelled</t>
  </si>
  <si>
    <t>(Hidden Sheet)</t>
  </si>
  <si>
    <t>Total Findings Across Projects</t>
  </si>
  <si>
    <t>Current Situation</t>
  </si>
  <si>
    <t>Projected Situation</t>
  </si>
  <si>
    <t>Source MMBtu</t>
  </si>
  <si>
    <t>Site MMBtu</t>
  </si>
  <si>
    <t>MT CO2e</t>
  </si>
  <si>
    <t>Source MMBtu Savings</t>
  </si>
  <si>
    <t>% Change Source MMBtu</t>
  </si>
  <si>
    <t>Site MMBtu Savings</t>
  </si>
  <si>
    <t>% Change Site MMBtu</t>
  </si>
  <si>
    <t>CO2e Savings (metric tons)</t>
  </si>
  <si>
    <t>% Change CO2e</t>
  </si>
  <si>
    <t>Building Utility Costs</t>
  </si>
  <si>
    <t>Building Energy Costs</t>
  </si>
  <si>
    <t>Project Cost</t>
  </si>
  <si>
    <t>Project Energy Cost</t>
  </si>
  <si>
    <t>Project Cost Savings</t>
  </si>
  <si>
    <t>Project Energy Cost Savings</t>
  </si>
  <si>
    <t>Project Cost Savings/Building Spend</t>
  </si>
  <si>
    <t>Project E Cost Savings/Building E Spend</t>
  </si>
  <si>
    <t>Facility Source Energy MMBtu</t>
  </si>
  <si>
    <t>% Change Source MMBtu - Facility Total</t>
  </si>
  <si>
    <t>Facility Site Energy MMBtu</t>
  </si>
  <si>
    <t>% Change Site MMBtu - Facility Total</t>
  </si>
  <si>
    <t>Facility GHG Emissions MT CO2e</t>
  </si>
  <si>
    <t>% Change CO2e - Facility Total</t>
  </si>
  <si>
    <t>EUI Before (MMBtu/Sq Ft)</t>
  </si>
  <si>
    <t>EUI After (MMBtu/Sq Ft)</t>
  </si>
  <si>
    <t>Total Across Projects</t>
  </si>
  <si>
    <t>Utility Use</t>
  </si>
  <si>
    <t>(Results summed across projects)</t>
  </si>
  <si>
    <r>
      <rPr>
        <b/>
        <sz val="11"/>
        <color theme="1"/>
        <rFont val="Calibri"/>
        <family val="2"/>
      </rPr>
      <t>∑</t>
    </r>
    <r>
      <rPr>
        <b/>
        <sz val="11"/>
        <color theme="1"/>
        <rFont val="Calibri"/>
        <family val="2"/>
        <scheme val="minor"/>
      </rPr>
      <t>Project Cost</t>
    </r>
  </si>
  <si>
    <t>∑Project Energy Cost</t>
  </si>
  <si>
    <t>∑Project Cost Savings</t>
  </si>
  <si>
    <t>∑Project Energy Cost Savings</t>
  </si>
  <si>
    <t>∑Project Cost Savings/Building Spend</t>
  </si>
  <si>
    <t>∑Project E Cost Savings/Building E Spend</t>
  </si>
  <si>
    <t>∑Project Cost Savings/∑Project Spend</t>
  </si>
  <si>
    <t>∑Project E Cost Savings/∑Project E Spend</t>
  </si>
  <si>
    <t>Project 1</t>
  </si>
  <si>
    <t>Project 2</t>
  </si>
  <si>
    <t>Project Cost Savings/Project Spend</t>
  </si>
  <si>
    <t>Project E Cost Savings/Project E Spend</t>
  </si>
  <si>
    <t>Project 3</t>
  </si>
  <si>
    <t>Project 4</t>
  </si>
  <si>
    <t>Project 5</t>
  </si>
  <si>
    <t>Project 6</t>
  </si>
  <si>
    <t>Project 7</t>
  </si>
  <si>
    <t>Project 8</t>
  </si>
  <si>
    <t>Project 9</t>
  </si>
  <si>
    <t>Project 10</t>
  </si>
  <si>
    <t>Project 11</t>
  </si>
  <si>
    <t>Project 12</t>
  </si>
  <si>
    <t>Project 13</t>
  </si>
  <si>
    <t>Project 14</t>
  </si>
  <si>
    <t>Project 15</t>
  </si>
  <si>
    <t>Project 16</t>
  </si>
  <si>
    <t>Project 17</t>
  </si>
  <si>
    <t>Project 18</t>
  </si>
  <si>
    <t>Project 19</t>
  </si>
  <si>
    <t>Project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</si>
</sst>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0.00_);_(&quot;$&quot;* \(#,##0.00\);_(&quot;$&quot;* &quot;-&quot;??_);_(@_)"/>
    <numFmt numFmtId="165" formatCode="_(* #,##0.00_);_(* \(#,##0.00\);_(* &quot;-&quot;??_);_(@_)"/>
    <numFmt numFmtId="166" formatCode="0.000"/>
    <numFmt numFmtId="167" formatCode="#,##0.000"/>
    <numFmt numFmtId="168" formatCode="0.0"/>
    <numFmt numFmtId="169" formatCode="#,##0.0"/>
    <numFmt numFmtId="170" formatCode="_(* #,##0_);_(* \(#,##0\);_(* &quot;-&quot;??_);_(@_)"/>
    <numFmt numFmtId="171" formatCode="_(&quot;$&quot;* #,##0.000_);_(&quot;$&quot;* \(#,##0.000\);_(&quot;$&quot;* &quot;-&quot;??_);_(@_)"/>
    <numFmt numFmtId="172" formatCode="_(&quot;$&quot;* #,##0_);_(&quot;$&quot;* \(#,##0\);_(&quot;$&quot;* &quot;-&quot;??_);_(@_)"/>
    <numFmt numFmtId="173" formatCode="_(* #,##0.0_);_(* \(#,##0.0\);_(* &quot;-&quot;??_);_(@_)"/>
    <numFmt numFmtId="174" formatCode="_(* #,##0.000_);_(* \(#,##0.000\);_(* &quot;-&quot;??_);_(@_)"/>
    <numFmt numFmtId="175" formatCode="0.0000"/>
    <numFmt numFmtId="176" formatCode="_(&quot;$&quot;* #,##0.0000_);_(&quot;$&quot;* \(#,##0.0000\);_(&quot;$&quot;* &quot;-&quot;??_);_(@_)"/>
    <numFmt numFmtId="177" formatCode="0.000000"/>
    <numFmt numFmtId="178" formatCode="[$-409]d\-mmm\-yyyy;@"/>
  </numFmts>
  <fonts count="47" x14ac:knownFonts="1">
    <font>
      <sz val="11"/>
      <color theme="1"/>
      <name val="Calibri"/>
      <family val="2"/>
      <scheme val="minor"/>
    </font>
    <font>
      <b/>
      <sz val="11"/>
      <color theme="1"/>
      <name val="Calibri"/>
      <family val="2"/>
      <scheme val="minor"/>
    </font>
    <font>
      <sz val="16"/>
      <color theme="1"/>
      <name val="Calibri"/>
      <family val="2"/>
      <scheme val="minor"/>
    </font>
    <font>
      <sz val="11"/>
      <name val="Calibri"/>
      <family val="2"/>
      <scheme val="minor"/>
    </font>
    <font>
      <sz val="16"/>
      <name val="Calibri"/>
      <family val="2"/>
      <scheme val="minor"/>
    </font>
    <font>
      <sz val="14"/>
      <color theme="1"/>
      <name val="Calibri"/>
      <family val="2"/>
      <scheme val="minor"/>
    </font>
    <font>
      <sz val="9"/>
      <color indexed="81"/>
      <name val="Tahoma"/>
      <family val="2"/>
    </font>
    <font>
      <sz val="11"/>
      <color rgb="FFFF0000"/>
      <name val="Calibri"/>
      <family val="2"/>
      <scheme val="minor"/>
    </font>
    <font>
      <sz val="11"/>
      <color rgb="FF0070C0"/>
      <name val="Calibri"/>
      <family val="2"/>
      <scheme val="minor"/>
    </font>
    <font>
      <b/>
      <sz val="11"/>
      <name val="Calibri"/>
      <family val="2"/>
      <scheme val="minor"/>
    </font>
    <font>
      <sz val="11"/>
      <color theme="1"/>
      <name val="Calibri"/>
      <family val="2"/>
      <scheme val="minor"/>
    </font>
    <font>
      <b/>
      <u/>
      <sz val="12"/>
      <color theme="1"/>
      <name val="Calibri"/>
      <family val="2"/>
      <scheme val="minor"/>
    </font>
    <font>
      <sz val="28"/>
      <color theme="0"/>
      <name val="Arial Narrow"/>
      <family val="2"/>
    </font>
    <font>
      <i/>
      <sz val="11"/>
      <color theme="1"/>
      <name val="Calibri"/>
      <family val="2"/>
      <scheme val="minor"/>
    </font>
    <font>
      <sz val="10"/>
      <color indexed="40"/>
      <name val="Wingdings 2"/>
      <family val="1"/>
      <charset val="2"/>
    </font>
    <font>
      <sz val="7"/>
      <color indexed="40"/>
      <name val="Times New Roman"/>
      <family val="1"/>
    </font>
    <font>
      <sz val="11"/>
      <color theme="5" tint="-0.249977111117893"/>
      <name val="Calibri"/>
      <family val="2"/>
      <scheme val="minor"/>
    </font>
    <font>
      <u/>
      <sz val="11"/>
      <color rgb="FF0000FF"/>
      <name val="Calibri"/>
      <family val="2"/>
      <scheme val="minor"/>
    </font>
    <font>
      <b/>
      <sz val="16"/>
      <color theme="1"/>
      <name val="Calibri"/>
      <family val="2"/>
      <scheme val="minor"/>
    </font>
    <font>
      <i/>
      <sz val="14"/>
      <color theme="1"/>
      <name val="Calibri"/>
      <family val="2"/>
      <scheme val="minor"/>
    </font>
    <font>
      <b/>
      <sz val="12"/>
      <color theme="0"/>
      <name val="Calibri"/>
      <family val="2"/>
      <scheme val="minor"/>
    </font>
    <font>
      <sz val="10"/>
      <name val="Arial"/>
      <family val="2"/>
    </font>
    <font>
      <b/>
      <sz val="14"/>
      <color theme="1"/>
      <name val="Calibri"/>
      <family val="2"/>
      <scheme val="minor"/>
    </font>
    <font>
      <sz val="10"/>
      <color theme="1"/>
      <name val="Arial"/>
      <family val="2"/>
    </font>
    <font>
      <b/>
      <sz val="8"/>
      <color indexed="81"/>
      <name val="Tahoma"/>
      <family val="2"/>
    </font>
    <font>
      <sz val="8"/>
      <color indexed="81"/>
      <name val="Tahoma"/>
      <family val="2"/>
    </font>
    <font>
      <u/>
      <sz val="11"/>
      <color theme="10"/>
      <name val="Calibri"/>
      <family val="2"/>
      <scheme val="minor"/>
    </font>
    <font>
      <b/>
      <u/>
      <sz val="12"/>
      <name val="Calibri"/>
      <family val="2"/>
      <scheme val="minor"/>
    </font>
    <font>
      <b/>
      <u/>
      <sz val="12"/>
      <color rgb="FF0000FF"/>
      <name val="Calibri"/>
      <family val="2"/>
      <scheme val="minor"/>
    </font>
    <font>
      <b/>
      <sz val="11"/>
      <color theme="1"/>
      <name val="Calibri"/>
      <family val="2"/>
    </font>
    <font>
      <b/>
      <sz val="9"/>
      <color indexed="81"/>
      <name val="Tahoma"/>
      <family val="2"/>
    </font>
    <font>
      <sz val="10"/>
      <color theme="1"/>
      <name val="Calibri"/>
      <family val="2"/>
      <scheme val="minor"/>
    </font>
    <font>
      <sz val="8"/>
      <name val="Calibri"/>
      <family val="2"/>
      <scheme val="minor"/>
    </font>
    <font>
      <sz val="28"/>
      <color theme="0"/>
      <name val="Calibri"/>
      <family val="2"/>
      <scheme val="minor"/>
    </font>
    <font>
      <b/>
      <sz val="11"/>
      <color theme="0"/>
      <name val="Calibri"/>
      <family val="2"/>
      <scheme val="minor"/>
    </font>
    <font>
      <sz val="11"/>
      <color theme="0"/>
      <name val="Calibri"/>
      <family val="2"/>
      <scheme val="minor"/>
    </font>
    <font>
      <b/>
      <sz val="18"/>
      <color theme="1"/>
      <name val="Calibri"/>
      <family val="2"/>
      <scheme val="minor"/>
    </font>
    <font>
      <u/>
      <sz val="11"/>
      <color theme="1"/>
      <name val="Calibri"/>
      <family val="2"/>
      <scheme val="minor"/>
    </font>
    <font>
      <b/>
      <u/>
      <sz val="11"/>
      <color theme="1"/>
      <name val="Calibri"/>
      <family val="2"/>
      <scheme val="minor"/>
    </font>
    <font>
      <sz val="12"/>
      <color theme="1"/>
      <name val="Aptos"/>
      <family val="2"/>
    </font>
    <font>
      <sz val="12"/>
      <name val="Calibri"/>
      <family val="2"/>
      <scheme val="minor"/>
    </font>
    <font>
      <sz val="10"/>
      <color rgb="FFC00000"/>
      <name val="Calibri"/>
      <family val="2"/>
      <scheme val="minor"/>
    </font>
    <font>
      <sz val="7"/>
      <name val="Times New Roman"/>
      <family val="1"/>
    </font>
    <font>
      <b/>
      <u/>
      <sz val="14"/>
      <color theme="0"/>
      <name val="Calibri"/>
      <family val="2"/>
      <scheme val="minor"/>
    </font>
    <font>
      <b/>
      <sz val="28"/>
      <color theme="0"/>
      <name val="Arial Narrow"/>
      <family val="2"/>
    </font>
    <font>
      <sz val="11"/>
      <color indexed="40"/>
      <name val="Calibri"/>
      <family val="2"/>
      <scheme val="minor"/>
    </font>
    <font>
      <sz val="10"/>
      <color rgb="FF00CCFF"/>
      <name val="Wingdings 2"/>
      <family val="1"/>
      <charset val="2"/>
    </font>
  </fonts>
  <fills count="19">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rgb="FF00B0F0"/>
        <bgColor indexed="64"/>
      </patternFill>
    </fill>
    <fill>
      <patternFill patternType="solid">
        <fgColor rgb="FF56D0E0"/>
        <bgColor indexed="64"/>
      </patternFill>
    </fill>
    <fill>
      <patternFill patternType="solid">
        <fgColor theme="4" tint="0.79998168889431442"/>
        <bgColor indexed="64"/>
      </patternFill>
    </fill>
    <fill>
      <patternFill patternType="solid">
        <fgColor theme="5"/>
        <bgColor indexed="64"/>
      </patternFill>
    </fill>
    <fill>
      <patternFill patternType="solid">
        <fgColor theme="4" tint="0.59999389629810485"/>
        <bgColor indexed="64"/>
      </patternFill>
    </fill>
    <fill>
      <patternFill patternType="solid">
        <fgColor rgb="FF92D050"/>
        <bgColor indexed="64"/>
      </patternFill>
    </fill>
    <fill>
      <patternFill patternType="solid">
        <fgColor theme="4"/>
        <bgColor indexed="64"/>
      </patternFill>
    </fill>
    <fill>
      <patternFill patternType="solid">
        <fgColor theme="0" tint="-0.14999847407452621"/>
        <bgColor indexed="64"/>
      </patternFill>
    </fill>
    <fill>
      <patternFill patternType="solid">
        <fgColor rgb="FFC00000"/>
        <bgColor indexed="64"/>
      </patternFill>
    </fill>
    <fill>
      <patternFill patternType="solid">
        <fgColor theme="3"/>
        <bgColor indexed="64"/>
      </patternFill>
    </fill>
    <fill>
      <patternFill patternType="solid">
        <fgColor rgb="FF890979"/>
        <bgColor indexed="64"/>
      </patternFill>
    </fill>
    <fill>
      <patternFill patternType="solid">
        <fgColor rgb="FF8FB838"/>
        <bgColor indexed="64"/>
      </patternFill>
    </fill>
    <fill>
      <patternFill patternType="solid">
        <fgColor theme="3" tint="0.39997558519241921"/>
        <bgColor indexed="64"/>
      </patternFill>
    </fill>
    <fill>
      <patternFill patternType="solid">
        <fgColor rgb="FFBFA1B6"/>
        <bgColor indexed="64"/>
      </patternFill>
    </fill>
    <fill>
      <patternFill patternType="solid">
        <fgColor rgb="FFF088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8" tint="-0.499984740745262"/>
      </left>
      <right style="medium">
        <color theme="8" tint="-0.499984740745262"/>
      </right>
      <top style="medium">
        <color theme="8" tint="-0.499984740745262"/>
      </top>
      <bottom style="medium">
        <color theme="8" tint="-0.499984740745262"/>
      </bottom>
      <diagonal/>
    </border>
    <border>
      <left style="medium">
        <color theme="8" tint="-0.499984740745262"/>
      </left>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1"/>
      </left>
      <right style="thin">
        <color theme="1"/>
      </right>
      <top style="thin">
        <color theme="1"/>
      </top>
      <bottom style="thin">
        <color theme="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theme="0"/>
      </left>
      <right style="thin">
        <color theme="0"/>
      </right>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theme="0"/>
      </bottom>
      <diagonal/>
    </border>
  </borders>
  <cellStyleXfs count="9">
    <xf numFmtId="0" fontId="0" fillId="0" borderId="0"/>
    <xf numFmtId="9" fontId="10" fillId="0" borderId="0" applyFont="0" applyFill="0" applyBorder="0" applyAlignment="0" applyProtection="0"/>
    <xf numFmtId="0" fontId="10" fillId="0" borderId="0"/>
    <xf numFmtId="165" fontId="10" fillId="0" borderId="0" applyFont="0" applyFill="0" applyBorder="0" applyAlignment="0" applyProtection="0"/>
    <xf numFmtId="0" fontId="21" fillId="0" borderId="0"/>
    <xf numFmtId="9" fontId="10" fillId="0" borderId="0" applyFont="0" applyFill="0" applyBorder="0" applyAlignment="0" applyProtection="0"/>
    <xf numFmtId="0" fontId="26" fillId="0" borderId="0" applyNumberForma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cellStyleXfs>
  <cellXfs count="318">
    <xf numFmtId="0" fontId="0" fillId="0" borderId="0" xfId="0"/>
    <xf numFmtId="0" fontId="1" fillId="0" borderId="1" xfId="0" applyFont="1" applyBorder="1" applyAlignment="1">
      <alignment horizontal="center"/>
    </xf>
    <xf numFmtId="0" fontId="0" fillId="0" borderId="1" xfId="0" applyBorder="1" applyAlignment="1">
      <alignment horizontal="center"/>
    </xf>
    <xf numFmtId="0" fontId="2" fillId="0" borderId="0" xfId="0" applyFont="1"/>
    <xf numFmtId="0" fontId="5" fillId="0" borderId="0" xfId="0" applyFont="1"/>
    <xf numFmtId="0" fontId="0" fillId="0" borderId="4" xfId="0" applyBorder="1"/>
    <xf numFmtId="0" fontId="0" fillId="0" borderId="6" xfId="0" applyBorder="1"/>
    <xf numFmtId="0" fontId="0" fillId="0" borderId="14" xfId="0" applyBorder="1"/>
    <xf numFmtId="0" fontId="0" fillId="0" borderId="7" xfId="0" applyBorder="1"/>
    <xf numFmtId="0" fontId="1" fillId="0" borderId="0" xfId="0" applyFont="1"/>
    <xf numFmtId="0" fontId="1" fillId="0" borderId="2" xfId="0" applyFont="1" applyBorder="1"/>
    <xf numFmtId="0" fontId="1" fillId="0" borderId="11" xfId="0" applyFont="1" applyBorder="1"/>
    <xf numFmtId="0" fontId="0" fillId="0" borderId="3" xfId="0" applyBorder="1"/>
    <xf numFmtId="0" fontId="0" fillId="0" borderId="11" xfId="0" applyBorder="1"/>
    <xf numFmtId="0" fontId="1" fillId="0" borderId="3" xfId="0" applyFont="1" applyBorder="1"/>
    <xf numFmtId="0" fontId="0" fillId="0" borderId="1" xfId="0" applyBorder="1"/>
    <xf numFmtId="0" fontId="0" fillId="0" borderId="5" xfId="0" applyBorder="1"/>
    <xf numFmtId="0" fontId="0" fillId="0" borderId="0" xfId="0" applyAlignment="1">
      <alignment horizontal="right"/>
    </xf>
    <xf numFmtId="3" fontId="0" fillId="3" borderId="9" xfId="0" applyNumberFormat="1" applyFill="1" applyBorder="1" applyAlignment="1">
      <alignment horizontal="center"/>
    </xf>
    <xf numFmtId="0" fontId="0" fillId="3" borderId="1" xfId="0" applyFill="1" applyBorder="1" applyAlignment="1">
      <alignment horizontal="center"/>
    </xf>
    <xf numFmtId="0" fontId="7" fillId="3" borderId="0" xfId="0" applyFont="1" applyFill="1"/>
    <xf numFmtId="0" fontId="7" fillId="3" borderId="0" xfId="0" applyFont="1" applyFill="1" applyAlignment="1">
      <alignment horizontal="left"/>
    </xf>
    <xf numFmtId="0" fontId="1" fillId="3" borderId="1" xfId="0" applyFont="1" applyFill="1" applyBorder="1" applyAlignment="1">
      <alignment horizontal="center"/>
    </xf>
    <xf numFmtId="0" fontId="0" fillId="3" borderId="0" xfId="0" applyFill="1"/>
    <xf numFmtId="0" fontId="11" fillId="3" borderId="0" xfId="0" applyFont="1" applyFill="1"/>
    <xf numFmtId="0" fontId="0" fillId="3" borderId="0" xfId="0" applyFill="1" applyAlignment="1">
      <alignment horizontal="left" vertical="top" wrapText="1"/>
    </xf>
    <xf numFmtId="0" fontId="14" fillId="3" borderId="0" xfId="0" applyFont="1" applyFill="1" applyAlignment="1">
      <alignment horizontal="left" indent="2"/>
    </xf>
    <xf numFmtId="0" fontId="0" fillId="3" borderId="8" xfId="0" applyFill="1" applyBorder="1"/>
    <xf numFmtId="0" fontId="0" fillId="3" borderId="9" xfId="0" applyFill="1" applyBorder="1"/>
    <xf numFmtId="4" fontId="0" fillId="4" borderId="0" xfId="0" applyNumberFormat="1" applyFill="1"/>
    <xf numFmtId="2" fontId="0" fillId="4" borderId="0" xfId="1" applyNumberFormat="1" applyFont="1" applyFill="1"/>
    <xf numFmtId="2" fontId="0" fillId="0" borderId="0" xfId="0" applyNumberFormat="1"/>
    <xf numFmtId="0" fontId="10" fillId="3" borderId="0" xfId="2" applyFill="1"/>
    <xf numFmtId="0" fontId="10" fillId="0" borderId="0" xfId="2"/>
    <xf numFmtId="0" fontId="18" fillId="3" borderId="0" xfId="2" applyFont="1" applyFill="1"/>
    <xf numFmtId="0" fontId="1" fillId="3" borderId="0" xfId="2" applyFont="1" applyFill="1"/>
    <xf numFmtId="0" fontId="19" fillId="3" borderId="0" xfId="2" applyFont="1" applyFill="1"/>
    <xf numFmtId="0" fontId="10" fillId="6" borderId="4" xfId="2" applyFill="1" applyBorder="1"/>
    <xf numFmtId="0" fontId="10" fillId="6" borderId="6" xfId="2" applyFill="1" applyBorder="1"/>
    <xf numFmtId="0" fontId="22" fillId="3" borderId="0" xfId="2" applyFont="1" applyFill="1"/>
    <xf numFmtId="0" fontId="23" fillId="3" borderId="0" xfId="2" applyFont="1" applyFill="1"/>
    <xf numFmtId="0" fontId="10" fillId="3" borderId="0" xfId="2" applyFill="1" applyAlignment="1">
      <alignment horizontal="left" vertical="top" wrapText="1"/>
    </xf>
    <xf numFmtId="0" fontId="10" fillId="3" borderId="1" xfId="2" applyFill="1" applyBorder="1" applyAlignment="1" applyProtection="1">
      <alignment horizontal="center"/>
      <protection locked="0"/>
    </xf>
    <xf numFmtId="2" fontId="1" fillId="3" borderId="0" xfId="2" applyNumberFormat="1" applyFont="1" applyFill="1"/>
    <xf numFmtId="0" fontId="1" fillId="3" borderId="0" xfId="2" applyFont="1" applyFill="1" applyAlignment="1">
      <alignment vertical="center"/>
    </xf>
    <xf numFmtId="3" fontId="10" fillId="3" borderId="0" xfId="2" applyNumberFormat="1" applyFill="1"/>
    <xf numFmtId="0" fontId="1" fillId="3" borderId="0" xfId="2" applyFont="1" applyFill="1" applyAlignment="1">
      <alignment horizontal="center"/>
    </xf>
    <xf numFmtId="2" fontId="10" fillId="3" borderId="0" xfId="2" applyNumberFormat="1" applyFill="1"/>
    <xf numFmtId="0" fontId="10" fillId="2" borderId="1" xfId="2" applyFill="1" applyBorder="1" applyProtection="1">
      <protection locked="0"/>
    </xf>
    <xf numFmtId="0" fontId="0" fillId="3" borderId="0" xfId="0" applyFill="1" applyAlignment="1">
      <alignment horizontal="center"/>
    </xf>
    <xf numFmtId="0" fontId="1" fillId="3" borderId="1" xfId="0" applyFont="1" applyFill="1" applyBorder="1" applyAlignment="1">
      <alignment horizontal="right"/>
    </xf>
    <xf numFmtId="0" fontId="1" fillId="3" borderId="1" xfId="0" applyFont="1" applyFill="1" applyBorder="1"/>
    <xf numFmtId="0" fontId="2" fillId="3" borderId="0" xfId="0" applyFont="1" applyFill="1"/>
    <xf numFmtId="0" fontId="16" fillId="3" borderId="0" xfId="0" applyFont="1" applyFill="1"/>
    <xf numFmtId="0" fontId="8" fillId="3" borderId="0" xfId="0" applyFont="1" applyFill="1"/>
    <xf numFmtId="0" fontId="4" fillId="3" borderId="0" xfId="0" applyFont="1" applyFill="1" applyAlignment="1">
      <alignment horizontal="left"/>
    </xf>
    <xf numFmtId="0" fontId="12" fillId="3" borderId="0" xfId="0" applyFont="1" applyFill="1" applyAlignment="1">
      <alignment vertical="center"/>
    </xf>
    <xf numFmtId="1" fontId="0" fillId="3" borderId="0" xfId="0" applyNumberFormat="1" applyFill="1" applyAlignment="1">
      <alignment horizontal="center"/>
    </xf>
    <xf numFmtId="4" fontId="0" fillId="0" borderId="4" xfId="0" applyNumberFormat="1" applyBorder="1"/>
    <xf numFmtId="2" fontId="0" fillId="0" borderId="5" xfId="1" applyNumberFormat="1" applyFont="1" applyBorder="1"/>
    <xf numFmtId="4" fontId="0" fillId="4" borderId="6" xfId="0" applyNumberFormat="1" applyFill="1" applyBorder="1"/>
    <xf numFmtId="2" fontId="0" fillId="4" borderId="7" xfId="1" applyNumberFormat="1" applyFont="1" applyFill="1" applyBorder="1"/>
    <xf numFmtId="2" fontId="0" fillId="0" borderId="5" xfId="1" applyNumberFormat="1" applyFont="1" applyFill="1" applyBorder="1"/>
    <xf numFmtId="4" fontId="0" fillId="0" borderId="4" xfId="1" applyNumberFormat="1" applyFont="1" applyBorder="1"/>
    <xf numFmtId="1" fontId="13" fillId="6" borderId="0" xfId="3" applyNumberFormat="1" applyFont="1" applyFill="1" applyBorder="1"/>
    <xf numFmtId="168" fontId="13" fillId="6" borderId="0" xfId="3" applyNumberFormat="1" applyFont="1" applyFill="1" applyBorder="1"/>
    <xf numFmtId="1" fontId="13" fillId="6" borderId="14" xfId="3" applyNumberFormat="1" applyFont="1" applyFill="1" applyBorder="1"/>
    <xf numFmtId="166" fontId="21" fillId="6" borderId="12" xfId="4" applyNumberFormat="1" applyFill="1" applyBorder="1" applyAlignment="1">
      <alignment horizontal="right"/>
    </xf>
    <xf numFmtId="166" fontId="21" fillId="6" borderId="13" xfId="4" applyNumberFormat="1" applyFill="1" applyBorder="1" applyAlignment="1">
      <alignment horizontal="right"/>
    </xf>
    <xf numFmtId="3" fontId="10" fillId="2" borderId="1" xfId="2" applyNumberFormat="1" applyFill="1" applyBorder="1" applyProtection="1">
      <protection locked="0"/>
    </xf>
    <xf numFmtId="0" fontId="10" fillId="6" borderId="6" xfId="2" applyFill="1" applyBorder="1" applyAlignment="1">
      <alignment horizontal="center" wrapText="1"/>
    </xf>
    <xf numFmtId="0" fontId="10" fillId="6" borderId="14" xfId="2" applyFill="1" applyBorder="1" applyAlignment="1">
      <alignment horizontal="center" wrapText="1"/>
    </xf>
    <xf numFmtId="0" fontId="1" fillId="6" borderId="7" xfId="2" applyFont="1" applyFill="1" applyBorder="1" applyAlignment="1">
      <alignment horizontal="center" wrapText="1"/>
    </xf>
    <xf numFmtId="2" fontId="10" fillId="6" borderId="0" xfId="2" applyNumberFormat="1" applyFill="1"/>
    <xf numFmtId="1" fontId="10" fillId="6" borderId="0" xfId="2" applyNumberFormat="1" applyFill="1"/>
    <xf numFmtId="166" fontId="10" fillId="6" borderId="0" xfId="2" applyNumberFormat="1" applyFill="1"/>
    <xf numFmtId="167" fontId="1" fillId="6" borderId="10" xfId="2" applyNumberFormat="1" applyFont="1" applyFill="1" applyBorder="1"/>
    <xf numFmtId="167" fontId="1" fillId="6" borderId="12" xfId="2" applyNumberFormat="1" applyFont="1" applyFill="1" applyBorder="1"/>
    <xf numFmtId="2" fontId="10" fillId="6" borderId="14" xfId="2" applyNumberFormat="1" applyFill="1" applyBorder="1"/>
    <xf numFmtId="166" fontId="1" fillId="6" borderId="5" xfId="2" applyNumberFormat="1" applyFont="1" applyFill="1" applyBorder="1" applyAlignment="1">
      <alignment horizontal="right"/>
    </xf>
    <xf numFmtId="166" fontId="1" fillId="6" borderId="7" xfId="2" applyNumberFormat="1" applyFont="1" applyFill="1" applyBorder="1" applyAlignment="1">
      <alignment horizontal="right"/>
    </xf>
    <xf numFmtId="167" fontId="1" fillId="6" borderId="18" xfId="2" applyNumberFormat="1" applyFont="1" applyFill="1" applyBorder="1"/>
    <xf numFmtId="9" fontId="10" fillId="2" borderId="1" xfId="5" applyFont="1" applyFill="1" applyBorder="1" applyProtection="1">
      <protection locked="0"/>
    </xf>
    <xf numFmtId="0" fontId="10" fillId="6" borderId="1" xfId="2" applyFill="1" applyBorder="1" applyAlignment="1">
      <alignment horizontal="center"/>
    </xf>
    <xf numFmtId="0" fontId="10" fillId="6" borderId="1" xfId="2" applyFill="1" applyBorder="1"/>
    <xf numFmtId="0" fontId="1" fillId="6" borderId="1" xfId="2" applyFont="1" applyFill="1" applyBorder="1" applyAlignment="1">
      <alignment horizontal="center"/>
    </xf>
    <xf numFmtId="1" fontId="10" fillId="6" borderId="1" xfId="2" applyNumberFormat="1" applyFill="1" applyBorder="1"/>
    <xf numFmtId="4" fontId="1" fillId="6" borderId="1" xfId="2" applyNumberFormat="1" applyFont="1" applyFill="1" applyBorder="1"/>
    <xf numFmtId="0" fontId="0" fillId="3" borderId="0" xfId="2" applyFont="1" applyFill="1" applyAlignment="1">
      <alignment horizontal="left" vertical="top"/>
    </xf>
    <xf numFmtId="2" fontId="0" fillId="0" borderId="4" xfId="0" applyNumberFormat="1" applyBorder="1"/>
    <xf numFmtId="2" fontId="0" fillId="0" borderId="5" xfId="0" applyNumberFormat="1" applyBorder="1"/>
    <xf numFmtId="2" fontId="0" fillId="4" borderId="6" xfId="0" applyNumberFormat="1" applyFill="1" applyBorder="1"/>
    <xf numFmtId="2" fontId="0" fillId="4" borderId="14" xfId="0" applyNumberFormat="1" applyFill="1" applyBorder="1"/>
    <xf numFmtId="2" fontId="0" fillId="4" borderId="7" xfId="0" applyNumberFormat="1" applyFill="1" applyBorder="1"/>
    <xf numFmtId="2" fontId="0" fillId="4" borderId="0" xfId="0" applyNumberFormat="1" applyFill="1"/>
    <xf numFmtId="166" fontId="0" fillId="0" borderId="0" xfId="0" applyNumberFormat="1"/>
    <xf numFmtId="0" fontId="0" fillId="3" borderId="0" xfId="2" applyFont="1" applyFill="1"/>
    <xf numFmtId="0" fontId="8" fillId="3" borderId="14" xfId="0" applyFont="1" applyFill="1" applyBorder="1" applyAlignment="1">
      <alignment horizontal="left"/>
    </xf>
    <xf numFmtId="0" fontId="7" fillId="3" borderId="0" xfId="2" applyFont="1" applyFill="1"/>
    <xf numFmtId="0" fontId="3" fillId="3" borderId="0" xfId="0" applyFont="1" applyFill="1" applyAlignment="1">
      <alignment horizontal="left" vertical="top" wrapText="1"/>
    </xf>
    <xf numFmtId="0" fontId="27" fillId="3" borderId="0" xfId="0" applyFont="1" applyFill="1" applyAlignment="1">
      <alignment horizontal="left"/>
    </xf>
    <xf numFmtId="0" fontId="3" fillId="0" borderId="0" xfId="6" applyFont="1" applyAlignment="1">
      <alignment vertical="center"/>
    </xf>
    <xf numFmtId="0" fontId="28" fillId="3" borderId="0" xfId="6" applyFont="1" applyFill="1"/>
    <xf numFmtId="4" fontId="0" fillId="0" borderId="0" xfId="0" applyNumberFormat="1"/>
    <xf numFmtId="0" fontId="0" fillId="0" borderId="2" xfId="0" applyBorder="1"/>
    <xf numFmtId="0" fontId="0" fillId="3" borderId="1" xfId="0" applyFill="1" applyBorder="1"/>
    <xf numFmtId="170" fontId="0" fillId="3" borderId="1" xfId="7" applyNumberFormat="1" applyFont="1" applyFill="1" applyBorder="1"/>
    <xf numFmtId="2" fontId="0" fillId="0" borderId="0" xfId="1" applyNumberFormat="1" applyFont="1"/>
    <xf numFmtId="165" fontId="0" fillId="0" borderId="0" xfId="0" applyNumberFormat="1"/>
    <xf numFmtId="0" fontId="0" fillId="8" borderId="0" xfId="0" applyFill="1"/>
    <xf numFmtId="0" fontId="0" fillId="0" borderId="19" xfId="0" applyBorder="1"/>
    <xf numFmtId="17" fontId="0" fillId="8" borderId="19" xfId="0" applyNumberFormat="1" applyFill="1" applyBorder="1"/>
    <xf numFmtId="170" fontId="0" fillId="8" borderId="19" xfId="7" applyNumberFormat="1" applyFont="1" applyFill="1" applyBorder="1"/>
    <xf numFmtId="17" fontId="0" fillId="0" borderId="19" xfId="0" applyNumberFormat="1" applyBorder="1"/>
    <xf numFmtId="0" fontId="0" fillId="8" borderId="1" xfId="0" applyFill="1" applyBorder="1" applyAlignment="1">
      <alignment horizontal="center"/>
    </xf>
    <xf numFmtId="3" fontId="0" fillId="8" borderId="1" xfId="0" applyNumberFormat="1" applyFill="1" applyBorder="1" applyAlignment="1">
      <alignment horizontal="center"/>
    </xf>
    <xf numFmtId="17" fontId="1" fillId="0" borderId="0" xfId="0" applyNumberFormat="1" applyFont="1"/>
    <xf numFmtId="170" fontId="1" fillId="0" borderId="0" xfId="7" applyNumberFormat="1" applyFont="1" applyFill="1" applyBorder="1"/>
    <xf numFmtId="171" fontId="1" fillId="0" borderId="0" xfId="8" applyNumberFormat="1" applyFont="1" applyFill="1" applyBorder="1"/>
    <xf numFmtId="172" fontId="1" fillId="0" borderId="0" xfId="8" applyNumberFormat="1" applyFont="1" applyFill="1" applyBorder="1"/>
    <xf numFmtId="164" fontId="1" fillId="0" borderId="0" xfId="8" applyFont="1" applyFill="1" applyBorder="1"/>
    <xf numFmtId="170" fontId="0" fillId="8" borderId="1" xfId="7" applyNumberFormat="1" applyFont="1" applyFill="1" applyBorder="1" applyAlignment="1">
      <alignment horizontal="center"/>
    </xf>
    <xf numFmtId="0" fontId="0" fillId="3" borderId="13" xfId="0" applyFill="1" applyBorder="1"/>
    <xf numFmtId="0" fontId="1" fillId="3" borderId="10" xfId="0" applyFont="1" applyFill="1" applyBorder="1" applyAlignment="1">
      <alignment horizontal="left"/>
    </xf>
    <xf numFmtId="0" fontId="1" fillId="0" borderId="10" xfId="0" applyFont="1" applyBorder="1" applyAlignment="1">
      <alignment horizontal="left"/>
    </xf>
    <xf numFmtId="0" fontId="1" fillId="0" borderId="3" xfId="0" applyFont="1" applyBorder="1" applyAlignment="1">
      <alignment horizontal="left"/>
    </xf>
    <xf numFmtId="0" fontId="1" fillId="3" borderId="1" xfId="0" applyFont="1" applyFill="1" applyBorder="1" applyAlignment="1">
      <alignment horizontal="left"/>
    </xf>
    <xf numFmtId="0" fontId="0" fillId="8" borderId="1" xfId="0" applyFill="1" applyBorder="1"/>
    <xf numFmtId="0" fontId="0" fillId="8" borderId="13" xfId="0" applyFill="1" applyBorder="1"/>
    <xf numFmtId="0" fontId="0" fillId="11" borderId="32" xfId="0" applyFill="1" applyBorder="1"/>
    <xf numFmtId="170" fontId="0" fillId="11" borderId="32" xfId="7" applyNumberFormat="1" applyFont="1" applyFill="1" applyBorder="1"/>
    <xf numFmtId="172" fontId="0" fillId="11" borderId="32" xfId="8" applyNumberFormat="1" applyFont="1" applyFill="1" applyBorder="1"/>
    <xf numFmtId="170" fontId="0" fillId="0" borderId="0" xfId="7" applyNumberFormat="1" applyFont="1"/>
    <xf numFmtId="9" fontId="0" fillId="0" borderId="0" xfId="1" applyFont="1"/>
    <xf numFmtId="172" fontId="0" fillId="0" borderId="0" xfId="8" applyNumberFormat="1" applyFont="1"/>
    <xf numFmtId="174" fontId="0" fillId="0" borderId="0" xfId="7" applyNumberFormat="1" applyFont="1"/>
    <xf numFmtId="0" fontId="36" fillId="7" borderId="0" xfId="0" applyFont="1" applyFill="1"/>
    <xf numFmtId="0" fontId="0" fillId="7" borderId="0" xfId="0" applyFill="1"/>
    <xf numFmtId="0" fontId="0" fillId="0" borderId="0" xfId="0" applyAlignment="1">
      <alignment vertical="center"/>
    </xf>
    <xf numFmtId="171" fontId="0" fillId="0" borderId="0" xfId="8" applyNumberFormat="1" applyFont="1" applyBorder="1"/>
    <xf numFmtId="172" fontId="0" fillId="0" borderId="0" xfId="8" applyNumberFormat="1" applyFont="1" applyBorder="1"/>
    <xf numFmtId="170" fontId="0" fillId="0" borderId="0" xfId="7" applyNumberFormat="1" applyFont="1" applyBorder="1"/>
    <xf numFmtId="176" fontId="0" fillId="0" borderId="0" xfId="8" applyNumberFormat="1" applyFont="1" applyBorder="1"/>
    <xf numFmtId="170" fontId="0" fillId="0" borderId="0" xfId="0" applyNumberFormat="1"/>
    <xf numFmtId="172" fontId="0" fillId="0" borderId="0" xfId="8" applyNumberFormat="1" applyFont="1" applyFill="1" applyBorder="1"/>
    <xf numFmtId="172" fontId="0" fillId="0" borderId="1" xfId="8" applyNumberFormat="1" applyFont="1" applyBorder="1"/>
    <xf numFmtId="0" fontId="31" fillId="0" borderId="0" xfId="0" applyFont="1"/>
    <xf numFmtId="0" fontId="37" fillId="0" borderId="2" xfId="0" applyFont="1" applyBorder="1"/>
    <xf numFmtId="0" fontId="38" fillId="0" borderId="0" xfId="0" applyFont="1"/>
    <xf numFmtId="0" fontId="38" fillId="0" borderId="2" xfId="0" applyFont="1" applyBorder="1"/>
    <xf numFmtId="0" fontId="38" fillId="0" borderId="11" xfId="0" applyFont="1" applyBorder="1"/>
    <xf numFmtId="0" fontId="38" fillId="0" borderId="3" xfId="0" applyFont="1" applyBorder="1"/>
    <xf numFmtId="0" fontId="39" fillId="0" borderId="0" xfId="0" applyFont="1" applyAlignment="1">
      <alignment vertical="center"/>
    </xf>
    <xf numFmtId="0" fontId="38" fillId="0" borderId="6" xfId="0" applyFont="1" applyBorder="1"/>
    <xf numFmtId="0" fontId="38" fillId="0" borderId="14" xfId="0" applyFont="1" applyBorder="1"/>
    <xf numFmtId="0" fontId="38" fillId="0" borderId="7" xfId="0" applyFont="1" applyBorder="1"/>
    <xf numFmtId="0" fontId="39" fillId="0" borderId="0" xfId="0" applyFont="1" applyAlignment="1">
      <alignment horizontal="left" vertical="center" wrapText="1"/>
    </xf>
    <xf numFmtId="170" fontId="0" fillId="0" borderId="32" xfId="7" applyNumberFormat="1" applyFont="1" applyFill="1" applyBorder="1"/>
    <xf numFmtId="0" fontId="0" fillId="0" borderId="5" xfId="0" applyBorder="1" applyAlignment="1">
      <alignment vertical="center"/>
    </xf>
    <xf numFmtId="0" fontId="1" fillId="0" borderId="1" xfId="0" applyFont="1" applyBorder="1"/>
    <xf numFmtId="0" fontId="37" fillId="0" borderId="0" xfId="0" applyFont="1"/>
    <xf numFmtId="0" fontId="0" fillId="8" borderId="9" xfId="0" applyFill="1" applyBorder="1"/>
    <xf numFmtId="0" fontId="0" fillId="8" borderId="7" xfId="0" applyFill="1" applyBorder="1"/>
    <xf numFmtId="3" fontId="0" fillId="0" borderId="1" xfId="0" applyNumberFormat="1" applyBorder="1" applyAlignment="1">
      <alignment horizontal="center"/>
    </xf>
    <xf numFmtId="0" fontId="40" fillId="3" borderId="0" xfId="6" applyFont="1" applyFill="1"/>
    <xf numFmtId="0" fontId="1" fillId="0" borderId="1" xfId="0" applyFont="1" applyBorder="1" applyAlignment="1">
      <alignment horizontal="left"/>
    </xf>
    <xf numFmtId="0" fontId="0" fillId="8" borderId="1" xfId="0" applyFill="1" applyBorder="1" applyAlignment="1">
      <alignment horizontal="left"/>
    </xf>
    <xf numFmtId="169" fontId="0" fillId="8" borderId="1" xfId="0" applyNumberFormat="1" applyFill="1" applyBorder="1" applyAlignment="1">
      <alignment horizontal="center"/>
    </xf>
    <xf numFmtId="0" fontId="2" fillId="3" borderId="1" xfId="0" applyFont="1" applyFill="1" applyBorder="1"/>
    <xf numFmtId="173" fontId="0" fillId="3" borderId="1" xfId="7" applyNumberFormat="1" applyFont="1" applyFill="1" applyBorder="1"/>
    <xf numFmtId="0" fontId="1" fillId="9" borderId="1" xfId="0" applyFont="1" applyFill="1" applyBorder="1"/>
    <xf numFmtId="9" fontId="1" fillId="9" borderId="1" xfId="1" applyFont="1" applyFill="1" applyBorder="1"/>
    <xf numFmtId="0" fontId="1" fillId="0" borderId="8" xfId="0" applyFont="1" applyBorder="1" applyAlignment="1">
      <alignment horizontal="left"/>
    </xf>
    <xf numFmtId="170" fontId="0" fillId="8" borderId="13" xfId="7" applyNumberFormat="1" applyFont="1" applyFill="1" applyBorder="1" applyAlignment="1">
      <alignment horizontal="center"/>
    </xf>
    <xf numFmtId="170" fontId="3" fillId="8" borderId="13" xfId="7" applyNumberFormat="1" applyFont="1" applyFill="1" applyBorder="1" applyAlignment="1">
      <alignment horizontal="center"/>
    </xf>
    <xf numFmtId="170" fontId="0" fillId="0" borderId="13" xfId="7" applyNumberFormat="1" applyFont="1" applyFill="1" applyBorder="1" applyAlignment="1">
      <alignment horizontal="center"/>
    </xf>
    <xf numFmtId="170" fontId="0" fillId="0" borderId="0" xfId="7" applyNumberFormat="1" applyFont="1" applyFill="1" applyBorder="1"/>
    <xf numFmtId="0" fontId="3" fillId="3" borderId="0" xfId="0" applyFont="1" applyFill="1" applyAlignment="1">
      <alignment horizontal="left" vertical="top"/>
    </xf>
    <xf numFmtId="0" fontId="28" fillId="0" borderId="0" xfId="0" applyFont="1"/>
    <xf numFmtId="0" fontId="41" fillId="3" borderId="0" xfId="0" applyFont="1" applyFill="1"/>
    <xf numFmtId="0" fontId="2" fillId="3" borderId="8" xfId="0" applyFont="1" applyFill="1" applyBorder="1"/>
    <xf numFmtId="9" fontId="0" fillId="8" borderId="1" xfId="1" applyFont="1" applyFill="1" applyBorder="1" applyAlignment="1">
      <alignment horizontal="center"/>
    </xf>
    <xf numFmtId="164" fontId="1" fillId="0" borderId="0" xfId="8" applyFont="1"/>
    <xf numFmtId="170" fontId="0" fillId="0" borderId="1" xfId="7" applyNumberFormat="1" applyFont="1" applyFill="1" applyBorder="1" applyAlignment="1">
      <alignment vertical="center"/>
    </xf>
    <xf numFmtId="4" fontId="0" fillId="0" borderId="1" xfId="0" applyNumberFormat="1" applyBorder="1" applyAlignment="1">
      <alignment vertical="center"/>
    </xf>
    <xf numFmtId="172" fontId="0" fillId="0" borderId="1" xfId="8" applyNumberFormat="1" applyFont="1" applyFill="1" applyBorder="1" applyAlignment="1"/>
    <xf numFmtId="4" fontId="0" fillId="0" borderId="1" xfId="0" applyNumberFormat="1" applyBorder="1"/>
    <xf numFmtId="177" fontId="0" fillId="0" borderId="1" xfId="0" applyNumberFormat="1" applyBorder="1"/>
    <xf numFmtId="0" fontId="0" fillId="11" borderId="32" xfId="0" applyFill="1" applyBorder="1" applyAlignment="1">
      <alignment horizontal="center"/>
    </xf>
    <xf numFmtId="164" fontId="0" fillId="0" borderId="1" xfId="8" applyFont="1" applyBorder="1" applyAlignment="1">
      <alignment horizontal="center"/>
    </xf>
    <xf numFmtId="3" fontId="0" fillId="0" borderId="36" xfId="0" applyNumberFormat="1" applyBorder="1"/>
    <xf numFmtId="0" fontId="9"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70" fontId="0" fillId="8" borderId="1" xfId="7" applyNumberFormat="1" applyFont="1" applyFill="1" applyBorder="1"/>
    <xf numFmtId="165" fontId="0" fillId="0" borderId="1" xfId="7" applyFont="1" applyBorder="1"/>
    <xf numFmtId="0" fontId="0" fillId="10" borderId="0" xfId="0" applyFill="1"/>
    <xf numFmtId="175" fontId="0" fillId="0" borderId="0" xfId="0" applyNumberFormat="1"/>
    <xf numFmtId="164" fontId="0" fillId="0" borderId="0" xfId="0" applyNumberFormat="1"/>
    <xf numFmtId="0" fontId="39" fillId="0" borderId="5" xfId="0" applyFont="1" applyBorder="1" applyAlignment="1">
      <alignment vertical="center"/>
    </xf>
    <xf numFmtId="0" fontId="39" fillId="0" borderId="5" xfId="0" applyFont="1" applyBorder="1" applyAlignment="1">
      <alignment horizontal="left" vertical="center" wrapText="1"/>
    </xf>
    <xf numFmtId="164" fontId="0" fillId="0" borderId="9" xfId="0" applyNumberFormat="1" applyBorder="1" applyAlignment="1">
      <alignment horizontal="center" vertical="center"/>
    </xf>
    <xf numFmtId="178" fontId="0" fillId="11" borderId="32" xfId="0" applyNumberFormat="1" applyFill="1" applyBorder="1" applyAlignment="1">
      <alignment horizontal="center"/>
    </xf>
    <xf numFmtId="172" fontId="0" fillId="8" borderId="1" xfId="8" applyNumberFormat="1" applyFont="1" applyFill="1" applyBorder="1" applyAlignment="1">
      <alignment horizontal="center"/>
    </xf>
    <xf numFmtId="172" fontId="0" fillId="0" borderId="1" xfId="8" applyNumberFormat="1" applyFont="1" applyBorder="1" applyAlignment="1">
      <alignment horizontal="center"/>
    </xf>
    <xf numFmtId="0" fontId="43" fillId="10" borderId="0" xfId="0" applyFont="1" applyFill="1"/>
    <xf numFmtId="165" fontId="0" fillId="11" borderId="32" xfId="7" applyFont="1" applyFill="1" applyBorder="1"/>
    <xf numFmtId="0" fontId="0" fillId="0" borderId="32" xfId="0" applyBorder="1"/>
    <xf numFmtId="172" fontId="0" fillId="0" borderId="32" xfId="8" applyNumberFormat="1" applyFont="1" applyFill="1" applyBorder="1"/>
    <xf numFmtId="170" fontId="0" fillId="0" borderId="1" xfId="7" applyNumberFormat="1" applyFont="1" applyBorder="1" applyAlignment="1">
      <alignment horizontal="center"/>
    </xf>
    <xf numFmtId="0" fontId="0" fillId="0" borderId="32" xfId="0" applyBorder="1" applyAlignment="1">
      <alignment horizontal="center"/>
    </xf>
    <xf numFmtId="178" fontId="0" fillId="0" borderId="32" xfId="0" applyNumberFormat="1" applyBorder="1" applyAlignment="1">
      <alignment horizontal="center"/>
    </xf>
    <xf numFmtId="165" fontId="0" fillId="0" borderId="32" xfId="7" applyFont="1" applyFill="1" applyBorder="1"/>
    <xf numFmtId="0" fontId="35" fillId="15" borderId="25" xfId="0" applyFont="1" applyFill="1" applyBorder="1" applyAlignment="1">
      <alignment horizontal="center" vertical="center"/>
    </xf>
    <xf numFmtId="0" fontId="35" fillId="16" borderId="25" xfId="0" applyFont="1" applyFill="1" applyBorder="1" applyAlignment="1">
      <alignment horizontal="center" vertical="center"/>
    </xf>
    <xf numFmtId="0" fontId="34" fillId="17" borderId="30" xfId="0" applyFont="1" applyFill="1" applyBorder="1" applyAlignment="1">
      <alignment horizontal="center" vertical="center"/>
    </xf>
    <xf numFmtId="0" fontId="35" fillId="17" borderId="25" xfId="0" applyFont="1" applyFill="1" applyBorder="1" applyAlignment="1">
      <alignment horizontal="center" vertical="center"/>
    </xf>
    <xf numFmtId="0" fontId="35" fillId="12" borderId="25" xfId="0" applyFont="1" applyFill="1" applyBorder="1" applyAlignment="1">
      <alignment horizontal="center" vertical="center"/>
    </xf>
    <xf numFmtId="3" fontId="0" fillId="0" borderId="1" xfId="0" applyNumberFormat="1" applyBorder="1" applyAlignment="1">
      <alignment horizontal="center" vertical="center"/>
    </xf>
    <xf numFmtId="170" fontId="0" fillId="0" borderId="36" xfId="0" applyNumberFormat="1" applyBorder="1"/>
    <xf numFmtId="164" fontId="0" fillId="0" borderId="39" xfId="0" applyNumberFormat="1" applyBorder="1" applyAlignment="1">
      <alignment horizontal="center" vertical="center"/>
    </xf>
    <xf numFmtId="0" fontId="0" fillId="0" borderId="42" xfId="0" applyBorder="1"/>
    <xf numFmtId="0" fontId="0" fillId="0" borderId="43" xfId="0" applyBorder="1"/>
    <xf numFmtId="9" fontId="0" fillId="0" borderId="35" xfId="1" applyFont="1" applyFill="1" applyBorder="1" applyAlignment="1">
      <alignment horizontal="center" vertical="center"/>
    </xf>
    <xf numFmtId="9" fontId="0" fillId="0" borderId="37" xfId="1" applyFont="1" applyFill="1" applyBorder="1" applyAlignment="1">
      <alignment horizontal="center"/>
    </xf>
    <xf numFmtId="165" fontId="0" fillId="3" borderId="0" xfId="0" applyNumberFormat="1" applyFill="1"/>
    <xf numFmtId="0" fontId="1" fillId="0" borderId="38" xfId="0" applyFont="1" applyBorder="1" applyAlignment="1">
      <alignment horizontal="center" vertic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xf>
    <xf numFmtId="0" fontId="1" fillId="0" borderId="41" xfId="0" applyFont="1" applyBorder="1" applyAlignment="1">
      <alignment horizontal="left" vertical="center"/>
    </xf>
    <xf numFmtId="0" fontId="12" fillId="18" borderId="0" xfId="0" applyFont="1" applyFill="1" applyAlignment="1">
      <alignment vertical="center"/>
    </xf>
    <xf numFmtId="0" fontId="26" fillId="0" borderId="0" xfId="6"/>
    <xf numFmtId="0" fontId="7" fillId="0" borderId="0" xfId="0" applyFont="1"/>
    <xf numFmtId="0" fontId="3" fillId="3" borderId="0" xfId="0" applyFont="1" applyFill="1" applyAlignment="1">
      <alignment horizontal="left" vertical="top" wrapText="1"/>
    </xf>
    <xf numFmtId="0" fontId="12" fillId="18" borderId="0" xfId="0" applyFont="1" applyFill="1" applyAlignment="1">
      <alignment horizontal="center" vertical="center"/>
    </xf>
    <xf numFmtId="0" fontId="0" fillId="3" borderId="0" xfId="0" applyFill="1" applyAlignment="1">
      <alignment horizontal="left" vertical="top" wrapText="1"/>
    </xf>
    <xf numFmtId="0" fontId="0" fillId="8" borderId="1" xfId="0" applyFill="1" applyBorder="1" applyAlignment="1">
      <alignment horizontal="center"/>
    </xf>
    <xf numFmtId="14" fontId="0" fillId="8" borderId="8" xfId="0" applyNumberFormat="1" applyFill="1" applyBorder="1" applyAlignment="1">
      <alignment horizontal="center"/>
    </xf>
    <xf numFmtId="0" fontId="0" fillId="8" borderId="9" xfId="0" applyFill="1" applyBorder="1" applyAlignment="1">
      <alignment horizontal="center"/>
    </xf>
    <xf numFmtId="0" fontId="0" fillId="8" borderId="8" xfId="0" applyFill="1" applyBorder="1" applyAlignment="1">
      <alignment horizontal="center"/>
    </xf>
    <xf numFmtId="0" fontId="34" fillId="12" borderId="19" xfId="0" applyFont="1" applyFill="1" applyBorder="1" applyAlignment="1">
      <alignment horizontal="center"/>
    </xf>
    <xf numFmtId="0" fontId="33" fillId="18" borderId="0" xfId="0" applyFont="1" applyFill="1" applyAlignment="1">
      <alignment horizontal="center" vertical="center"/>
    </xf>
    <xf numFmtId="0" fontId="1" fillId="9" borderId="19" xfId="0" applyFont="1" applyFill="1" applyBorder="1" applyAlignment="1">
      <alignment horizontal="center"/>
    </xf>
    <xf numFmtId="0" fontId="1" fillId="7" borderId="19" xfId="0" applyFont="1" applyFill="1" applyBorder="1" applyAlignment="1">
      <alignment horizontal="center"/>
    </xf>
    <xf numFmtId="0" fontId="1" fillId="10" borderId="19" xfId="0" applyFont="1" applyFill="1" applyBorder="1" applyAlignment="1">
      <alignment horizontal="center"/>
    </xf>
    <xf numFmtId="0" fontId="34" fillId="13" borderId="19" xfId="0" applyFont="1" applyFill="1" applyBorder="1" applyAlignment="1">
      <alignment horizontal="center"/>
    </xf>
    <xf numFmtId="0" fontId="34" fillId="12" borderId="23" xfId="0" applyFont="1" applyFill="1" applyBorder="1" applyAlignment="1">
      <alignment horizontal="center"/>
    </xf>
    <xf numFmtId="0" fontId="34" fillId="12" borderId="24" xfId="0" applyFont="1" applyFill="1" applyBorder="1" applyAlignment="1">
      <alignment horizontal="center"/>
    </xf>
    <xf numFmtId="0" fontId="1" fillId="10" borderId="23" xfId="0" applyFont="1" applyFill="1" applyBorder="1" applyAlignment="1">
      <alignment horizontal="center"/>
    </xf>
    <xf numFmtId="0" fontId="1" fillId="10" borderId="24" xfId="0" applyFont="1" applyFill="1" applyBorder="1" applyAlignment="1">
      <alignment horizontal="center"/>
    </xf>
    <xf numFmtId="0" fontId="1" fillId="9" borderId="20" xfId="0" applyFont="1" applyFill="1" applyBorder="1" applyAlignment="1">
      <alignment horizontal="center"/>
    </xf>
    <xf numFmtId="0" fontId="1" fillId="9" borderId="21" xfId="0" applyFont="1" applyFill="1" applyBorder="1" applyAlignment="1">
      <alignment horizontal="center"/>
    </xf>
    <xf numFmtId="0" fontId="1" fillId="9" borderId="22" xfId="0" applyFont="1" applyFill="1" applyBorder="1" applyAlignment="1">
      <alignment horizontal="center"/>
    </xf>
    <xf numFmtId="0" fontId="1" fillId="7" borderId="23" xfId="0" applyFont="1" applyFill="1" applyBorder="1" applyAlignment="1">
      <alignment horizontal="center"/>
    </xf>
    <xf numFmtId="0" fontId="1" fillId="7" borderId="24" xfId="0" applyFont="1" applyFill="1" applyBorder="1" applyAlignment="1">
      <alignment horizontal="center"/>
    </xf>
    <xf numFmtId="0" fontId="34" fillId="13" borderId="23" xfId="0" applyFont="1" applyFill="1" applyBorder="1" applyAlignment="1">
      <alignment horizontal="center"/>
    </xf>
    <xf numFmtId="0" fontId="34" fillId="13" borderId="24" xfId="0" applyFont="1" applyFill="1" applyBorder="1" applyAlignment="1">
      <alignment horizontal="center"/>
    </xf>
    <xf numFmtId="0" fontId="34" fillId="16" borderId="25" xfId="0" applyFont="1" applyFill="1" applyBorder="1" applyAlignment="1">
      <alignment horizontal="center" wrapText="1"/>
    </xf>
    <xf numFmtId="0" fontId="34" fillId="16" borderId="31" xfId="0" applyFont="1" applyFill="1" applyBorder="1" applyAlignment="1">
      <alignment horizontal="center" wrapText="1"/>
    </xf>
    <xf numFmtId="0" fontId="34" fillId="14" borderId="26" xfId="0" applyFont="1" applyFill="1" applyBorder="1" applyAlignment="1">
      <alignment horizontal="center" vertical="center"/>
    </xf>
    <xf numFmtId="0" fontId="34" fillId="14" borderId="27" xfId="0" applyFont="1" applyFill="1" applyBorder="1" applyAlignment="1">
      <alignment horizontal="center" vertical="center"/>
    </xf>
    <xf numFmtId="0" fontId="34" fillId="14" borderId="28" xfId="0" applyFont="1" applyFill="1" applyBorder="1" applyAlignment="1">
      <alignment horizontal="center" vertical="center"/>
    </xf>
    <xf numFmtId="0" fontId="44" fillId="18" borderId="44" xfId="0" applyFont="1" applyFill="1" applyBorder="1" applyAlignment="1">
      <alignment horizontal="center" vertical="center"/>
    </xf>
    <xf numFmtId="0" fontId="34" fillId="13" borderId="25" xfId="0" applyFont="1" applyFill="1" applyBorder="1" applyAlignment="1">
      <alignment horizontal="center" vertical="center" wrapText="1"/>
    </xf>
    <xf numFmtId="0" fontId="34" fillId="13" borderId="29" xfId="0" applyFont="1" applyFill="1" applyBorder="1" applyAlignment="1">
      <alignment horizontal="center" vertical="center"/>
    </xf>
    <xf numFmtId="0" fontId="34" fillId="13" borderId="25" xfId="0" applyFont="1" applyFill="1" applyBorder="1" applyAlignment="1">
      <alignment horizontal="center" vertical="center"/>
    </xf>
    <xf numFmtId="0" fontId="34" fillId="13" borderId="40" xfId="0" applyFont="1" applyFill="1" applyBorder="1" applyAlignment="1">
      <alignment horizontal="center" vertical="center"/>
    </xf>
    <xf numFmtId="0" fontId="34" fillId="13" borderId="29" xfId="0" applyFont="1" applyFill="1" applyBorder="1" applyAlignment="1">
      <alignment horizontal="center" vertical="center" wrapText="1"/>
    </xf>
    <xf numFmtId="0" fontId="34" fillId="13" borderId="40" xfId="0" applyFont="1" applyFill="1" applyBorder="1" applyAlignment="1">
      <alignment horizontal="center" vertical="center" wrapText="1"/>
    </xf>
    <xf numFmtId="0" fontId="34" fillId="16" borderId="25" xfId="0" applyFont="1" applyFill="1" applyBorder="1" applyAlignment="1">
      <alignment horizontal="center" vertical="center" wrapText="1"/>
    </xf>
    <xf numFmtId="0" fontId="34" fillId="16" borderId="29" xfId="0" applyFont="1" applyFill="1" applyBorder="1" applyAlignment="1">
      <alignment horizontal="center" vertical="center" wrapText="1"/>
    </xf>
    <xf numFmtId="0" fontId="34" fillId="16" borderId="40" xfId="0" applyFont="1" applyFill="1" applyBorder="1" applyAlignment="1">
      <alignment horizontal="center" vertical="center" wrapText="1"/>
    </xf>
    <xf numFmtId="0" fontId="34" fillId="15" borderId="25" xfId="0" applyFont="1" applyFill="1" applyBorder="1" applyAlignment="1">
      <alignment horizontal="center" vertical="center" wrapText="1"/>
    </xf>
    <xf numFmtId="0" fontId="34" fillId="15" borderId="31" xfId="0" applyFont="1" applyFill="1" applyBorder="1" applyAlignment="1">
      <alignment horizontal="center" vertical="center" wrapText="1"/>
    </xf>
    <xf numFmtId="0" fontId="34" fillId="12" borderId="25" xfId="0" applyFont="1" applyFill="1" applyBorder="1" applyAlignment="1">
      <alignment horizontal="center" vertical="center"/>
    </xf>
    <xf numFmtId="0" fontId="34" fillId="12" borderId="31" xfId="0" applyFont="1" applyFill="1" applyBorder="1" applyAlignment="1">
      <alignment horizontal="center" vertical="center"/>
    </xf>
    <xf numFmtId="0" fontId="34" fillId="15" borderId="25" xfId="0" applyFont="1" applyFill="1" applyBorder="1" applyAlignment="1">
      <alignment horizontal="center" vertical="center"/>
    </xf>
    <xf numFmtId="0" fontId="34" fillId="15" borderId="31" xfId="0" applyFont="1" applyFill="1" applyBorder="1" applyAlignment="1">
      <alignment horizontal="center" vertical="center"/>
    </xf>
    <xf numFmtId="0" fontId="34" fillId="14" borderId="1" xfId="0" applyFont="1" applyFill="1" applyBorder="1" applyAlignment="1">
      <alignment horizontal="center" vertical="center"/>
    </xf>
    <xf numFmtId="0" fontId="34" fillId="15" borderId="8" xfId="0" applyFont="1" applyFill="1" applyBorder="1" applyAlignment="1">
      <alignment horizontal="center"/>
    </xf>
    <xf numFmtId="0" fontId="34" fillId="15" borderId="15" xfId="0" applyFont="1" applyFill="1" applyBorder="1" applyAlignment="1">
      <alignment horizontal="center"/>
    </xf>
    <xf numFmtId="0" fontId="34" fillId="15" borderId="9" xfId="0" applyFont="1" applyFill="1" applyBorder="1" applyAlignment="1">
      <alignment horizontal="center"/>
    </xf>
    <xf numFmtId="0" fontId="9" fillId="0" borderId="8" xfId="0" applyFont="1" applyBorder="1" applyAlignment="1">
      <alignment horizontal="right" vertical="center"/>
    </xf>
    <xf numFmtId="0" fontId="9" fillId="0" borderId="15" xfId="0" applyFont="1" applyBorder="1" applyAlignment="1">
      <alignment horizontal="right" vertical="center"/>
    </xf>
    <xf numFmtId="0" fontId="34" fillId="12" borderId="1" xfId="0" applyFont="1" applyFill="1" applyBorder="1" applyAlignment="1">
      <alignment horizontal="center" vertical="center"/>
    </xf>
    <xf numFmtId="0" fontId="0" fillId="8" borderId="1" xfId="0" applyFill="1" applyBorder="1" applyAlignment="1">
      <alignment horizontal="left" vertical="center"/>
    </xf>
    <xf numFmtId="0" fontId="9" fillId="0" borderId="1" xfId="0" applyFont="1" applyBorder="1" applyAlignment="1">
      <alignment horizontal="left" vertical="center"/>
    </xf>
    <xf numFmtId="0" fontId="0" fillId="8" borderId="1" xfId="0" applyFill="1" applyBorder="1" applyAlignment="1">
      <alignment horizontal="left"/>
    </xf>
    <xf numFmtId="0" fontId="0" fillId="8" borderId="2" xfId="0" applyFill="1" applyBorder="1" applyAlignment="1">
      <alignment horizontal="left" vertical="center" wrapText="1"/>
    </xf>
    <xf numFmtId="0" fontId="0" fillId="8" borderId="11" xfId="0" applyFill="1" applyBorder="1" applyAlignment="1">
      <alignment horizontal="left" vertical="center" wrapText="1"/>
    </xf>
    <xf numFmtId="0" fontId="0" fillId="8" borderId="3" xfId="0" applyFill="1" applyBorder="1" applyAlignment="1">
      <alignment horizontal="left" vertical="center" wrapText="1"/>
    </xf>
    <xf numFmtId="0" fontId="0" fillId="8" borderId="6" xfId="0" applyFill="1" applyBorder="1" applyAlignment="1">
      <alignment horizontal="left" vertical="center" wrapText="1"/>
    </xf>
    <xf numFmtId="0" fontId="0" fillId="8" borderId="14" xfId="0" applyFill="1" applyBorder="1" applyAlignment="1">
      <alignment horizontal="left" vertical="center" wrapText="1"/>
    </xf>
    <xf numFmtId="0" fontId="0" fillId="8" borderId="7" xfId="0" applyFill="1" applyBorder="1" applyAlignment="1">
      <alignment horizontal="left" vertical="center" wrapText="1"/>
    </xf>
    <xf numFmtId="15" fontId="0" fillId="8" borderId="1" xfId="0" applyNumberFormat="1" applyFill="1" applyBorder="1" applyAlignment="1">
      <alignment horizontal="left"/>
    </xf>
    <xf numFmtId="0" fontId="0" fillId="0" borderId="1" xfId="0" applyBorder="1" applyAlignment="1">
      <alignment horizontal="left" vertical="center"/>
    </xf>
    <xf numFmtId="0" fontId="1" fillId="6" borderId="11" xfId="2" applyFont="1" applyFill="1" applyBorder="1" applyAlignment="1">
      <alignment horizontal="center"/>
    </xf>
    <xf numFmtId="0" fontId="1" fillId="6" borderId="3" xfId="2" applyFont="1" applyFill="1" applyBorder="1" applyAlignment="1">
      <alignment horizontal="center"/>
    </xf>
    <xf numFmtId="4" fontId="10" fillId="6" borderId="16" xfId="2" applyNumberFormat="1" applyFill="1" applyBorder="1" applyAlignment="1">
      <alignment horizontal="center" vertical="center"/>
    </xf>
    <xf numFmtId="4" fontId="10" fillId="6" borderId="17" xfId="2" applyNumberFormat="1" applyFill="1" applyBorder="1" applyAlignment="1">
      <alignment horizontal="center" vertical="center"/>
    </xf>
    <xf numFmtId="0" fontId="20" fillId="5" borderId="17" xfId="2" applyFont="1" applyFill="1" applyBorder="1" applyAlignment="1">
      <alignment horizontal="center" vertical="center"/>
    </xf>
    <xf numFmtId="0" fontId="20" fillId="5" borderId="18" xfId="2" applyFont="1" applyFill="1" applyBorder="1" applyAlignment="1">
      <alignment horizontal="center" vertical="center"/>
    </xf>
    <xf numFmtId="0" fontId="10" fillId="6" borderId="10" xfId="2" applyFill="1" applyBorder="1" applyAlignment="1">
      <alignment horizontal="center" vertical="center" wrapText="1"/>
    </xf>
    <xf numFmtId="0" fontId="10" fillId="6" borderId="13" xfId="2" applyFill="1" applyBorder="1" applyAlignment="1">
      <alignment horizontal="center" vertical="center" wrapText="1"/>
    </xf>
    <xf numFmtId="0" fontId="10" fillId="3" borderId="10" xfId="2" applyFill="1" applyBorder="1" applyAlignment="1">
      <alignment horizontal="center" vertical="center" wrapText="1"/>
    </xf>
    <xf numFmtId="0" fontId="10" fillId="3" borderId="13" xfId="2" applyFill="1" applyBorder="1" applyAlignment="1">
      <alignment horizontal="center" vertical="center" wrapText="1"/>
    </xf>
    <xf numFmtId="0" fontId="13" fillId="6" borderId="3" xfId="2" applyFont="1" applyFill="1" applyBorder="1" applyAlignment="1">
      <alignment horizontal="center" wrapText="1"/>
    </xf>
    <xf numFmtId="0" fontId="13" fillId="6" borderId="7" xfId="2" applyFont="1" applyFill="1" applyBorder="1" applyAlignment="1">
      <alignment horizontal="center" wrapText="1"/>
    </xf>
    <xf numFmtId="0" fontId="1" fillId="6" borderId="2" xfId="2" applyFont="1" applyFill="1" applyBorder="1" applyAlignment="1">
      <alignment horizontal="center"/>
    </xf>
    <xf numFmtId="0" fontId="13" fillId="6" borderId="10" xfId="2" applyFont="1" applyFill="1" applyBorder="1" applyAlignment="1">
      <alignment horizontal="center" wrapText="1"/>
    </xf>
    <xf numFmtId="0" fontId="13" fillId="6" borderId="13" xfId="2" applyFont="1" applyFill="1" applyBorder="1" applyAlignment="1">
      <alignment horizontal="center" wrapText="1"/>
    </xf>
    <xf numFmtId="0" fontId="10" fillId="6" borderId="10" xfId="2" applyFill="1" applyBorder="1" applyAlignment="1">
      <alignment horizontal="center" vertical="center"/>
    </xf>
    <xf numFmtId="0" fontId="10" fillId="6" borderId="13" xfId="2" applyFill="1" applyBorder="1" applyAlignment="1">
      <alignment horizontal="center" vertical="center"/>
    </xf>
    <xf numFmtId="0" fontId="1" fillId="6" borderId="16" xfId="2" applyFont="1" applyFill="1" applyBorder="1" applyAlignment="1">
      <alignment horizontal="center"/>
    </xf>
    <xf numFmtId="0" fontId="1" fillId="6" borderId="17" xfId="2" applyFont="1" applyFill="1" applyBorder="1" applyAlignment="1">
      <alignment horizontal="center"/>
    </xf>
    <xf numFmtId="0" fontId="10" fillId="3" borderId="0" xfId="2" applyFill="1" applyAlignment="1">
      <alignment horizontal="left" vertical="top" wrapText="1"/>
    </xf>
    <xf numFmtId="0" fontId="10" fillId="6" borderId="10" xfId="2" applyFill="1" applyBorder="1" applyAlignment="1">
      <alignment horizontal="left" vertical="center" wrapText="1"/>
    </xf>
    <xf numFmtId="0" fontId="10" fillId="6" borderId="13" xfId="2" applyFill="1" applyBorder="1" applyAlignment="1">
      <alignment horizontal="left" vertical="center" wrapText="1"/>
    </xf>
  </cellXfs>
  <cellStyles count="9">
    <cellStyle name="Comma" xfId="7" builtinId="3"/>
    <cellStyle name="Comma 3" xfId="3" xr:uid="{00000000-0005-0000-0000-000000000000}"/>
    <cellStyle name="Currency" xfId="8" builtinId="4"/>
    <cellStyle name="Hyperlink" xfId="6" builtinId="8"/>
    <cellStyle name="Normal" xfId="0" builtinId="0"/>
    <cellStyle name="Normal 2" xfId="4" xr:uid="{00000000-0005-0000-0000-000003000000}"/>
    <cellStyle name="Normal 3" xfId="2" xr:uid="{00000000-0005-0000-0000-000004000000}"/>
    <cellStyle name="Percent" xfId="1" builtinId="5"/>
    <cellStyle name="Percent 3" xfId="5" xr:uid="{00000000-0005-0000-0000-000006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08842"/>
      <color rgb="FF000000"/>
      <color rgb="FFEF8339"/>
      <color rgb="FFEF853D"/>
      <color rgb="FFEF863F"/>
      <color rgb="FFEF8943"/>
      <color rgb="FF890979"/>
      <color rgb="FF167987"/>
      <color rgb="FFB37F90"/>
      <color rgb="FF8FB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'Utility Load Profiles'!$B$6</c:f>
              <c:strCache>
                <c:ptCount val="1"/>
                <c:pt idx="0">
                  <c:v>Electricity kWh</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'Utility Load Profiles'!$A$7:$A$18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Load Profiles'!$B$7:$B$18</c:f>
              <c:numCache>
                <c:formatCode>_(* #,##0_);_(* \(#,##0\);_(* "-"??_);_(@_)</c:formatCode>
                <c:ptCount val="12"/>
              </c:numCache>
            </c:numRef>
          </c:val>
          <c:smooth val="0"/>
          <c:extLst>
            <c:ext xmlns:c16="http://schemas.microsoft.com/office/drawing/2014/chart" uri="{C3380CC4-5D6E-409C-BE32-E72D297353CC}">
              <c16:uniqueId val="{00000000-AB71-4BE7-B25C-8CA26DECA9E2}"/>
            </c:ext>
          </c:extLst>
        </c:ser>
        <c:dLbls>
          <c:showLegendKey val="0"/>
          <c:showVal val="0"/>
          <c:showCatName val="0"/>
          <c:showSerName val="0"/>
          <c:showPercent val="0"/>
          <c:showBubbleSize val="0"/>
        </c:dLbls>
        <c:marker val="1"/>
        <c:smooth val="0"/>
        <c:axId val="1278877392"/>
        <c:axId val="1278875952"/>
      </c:lineChart>
      <c:lineChart>
        <c:grouping val="standard"/>
        <c:varyColors val="0"/>
        <c:ser>
          <c:idx val="1"/>
          <c:order val="1"/>
          <c:tx>
            <c:strRef>
              <c:f>'Utility Load Profiles'!$C$6</c:f>
              <c:strCache>
                <c:ptCount val="1"/>
                <c:pt idx="0">
                  <c:v>Electricity kW</c:v>
                </c:pt>
              </c:strCache>
            </c:strRef>
          </c:tx>
          <c:spPr>
            <a:ln w="28575" cap="rnd">
              <a:solidFill>
                <a:schemeClr val="accent6">
                  <a:lumMod val="40000"/>
                  <a:lumOff val="60000"/>
                </a:schemeClr>
              </a:solidFill>
              <a:round/>
            </a:ln>
            <a:effectLst/>
          </c:spPr>
          <c:marker>
            <c:symbol val="circle"/>
            <c:size val="5"/>
            <c:spPr>
              <a:solidFill>
                <a:schemeClr val="accent6">
                  <a:lumMod val="60000"/>
                  <a:lumOff val="40000"/>
                </a:schemeClr>
              </a:solidFill>
              <a:ln w="9525">
                <a:solidFill>
                  <a:schemeClr val="accent6">
                    <a:lumMod val="40000"/>
                    <a:lumOff val="60000"/>
                  </a:schemeClr>
                </a:solidFill>
              </a:ln>
              <a:effectLst/>
            </c:spPr>
          </c:marker>
          <c:cat>
            <c:numRef>
              <c:f>'Utility Load Profiles'!$A$7:$A$18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Load Profiles'!$C$7:$C$18</c:f>
              <c:numCache>
                <c:formatCode>_(* #,##0_);_(* \(#,##0\);_(* "-"??_);_(@_)</c:formatCode>
                <c:ptCount val="12"/>
              </c:numCache>
            </c:numRef>
          </c:val>
          <c:smooth val="0"/>
          <c:extLst>
            <c:ext xmlns:c16="http://schemas.microsoft.com/office/drawing/2014/chart" uri="{C3380CC4-5D6E-409C-BE32-E72D297353CC}">
              <c16:uniqueId val="{00000001-AB71-4BE7-B25C-8CA26DECA9E2}"/>
            </c:ext>
          </c:extLst>
        </c:ser>
        <c:dLbls>
          <c:showLegendKey val="0"/>
          <c:showVal val="0"/>
          <c:showCatName val="0"/>
          <c:showSerName val="0"/>
          <c:showPercent val="0"/>
          <c:showBubbleSize val="0"/>
        </c:dLbls>
        <c:marker val="1"/>
        <c:smooth val="0"/>
        <c:axId val="415168320"/>
        <c:axId val="415170720"/>
      </c:lineChart>
      <c:dateAx>
        <c:axId val="12788773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875952"/>
        <c:crosses val="autoZero"/>
        <c:auto val="1"/>
        <c:lblOffset val="100"/>
        <c:baseTimeUnit val="months"/>
      </c:dateAx>
      <c:valAx>
        <c:axId val="127887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877392"/>
        <c:crosses val="autoZero"/>
        <c:crossBetween val="between"/>
      </c:valAx>
      <c:valAx>
        <c:axId val="41517072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68320"/>
        <c:crosses val="max"/>
        <c:crossBetween val="between"/>
      </c:valAx>
      <c:dateAx>
        <c:axId val="415168320"/>
        <c:scaling>
          <c:orientation val="minMax"/>
        </c:scaling>
        <c:delete val="1"/>
        <c:axPos val="b"/>
        <c:numFmt formatCode="mmm\-yy" sourceLinked="1"/>
        <c:majorTickMark val="out"/>
        <c:minorTickMark val="none"/>
        <c:tickLblPos val="nextTo"/>
        <c:crossAx val="415170720"/>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Residual Fuel Oil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Total Cost</c:v>
          </c:tx>
          <c:spPr>
            <a:solidFill>
              <a:srgbClr val="C00000"/>
            </a:solidFill>
            <a:ln>
              <a:solidFill>
                <a:srgbClr val="C00000"/>
              </a:solidFill>
            </a:ln>
            <a:effectLst/>
          </c:spPr>
          <c:invertIfNegative val="0"/>
          <c:val>
            <c:numRef>
              <c:f>'Utility Costs'!$V$7:$V$18</c:f>
              <c:numCache>
                <c:formatCode>_(* #,##0_);_(* \(#,##0\);_(* "-"??_);_(@_)</c:formatCode>
                <c:ptCount val="12"/>
              </c:numCache>
            </c:numRef>
          </c:val>
          <c:extLst>
            <c:ext xmlns:c16="http://schemas.microsoft.com/office/drawing/2014/chart" uri="{C3380CC4-5D6E-409C-BE32-E72D297353CC}">
              <c16:uniqueId val="{00000002-F6B9-4E43-B566-6F34777762B6}"/>
            </c:ext>
          </c:extLst>
        </c:ser>
        <c:dLbls>
          <c:showLegendKey val="0"/>
          <c:showVal val="0"/>
          <c:showCatName val="0"/>
          <c:showSerName val="0"/>
          <c:showPercent val="0"/>
          <c:showBubbleSize val="0"/>
        </c:dLbls>
        <c:gapWidth val="219"/>
        <c:axId val="415171200"/>
        <c:axId val="415168800"/>
      </c:barChart>
      <c:lineChart>
        <c:grouping val="standard"/>
        <c:varyColors val="0"/>
        <c:ser>
          <c:idx val="1"/>
          <c:order val="1"/>
          <c:tx>
            <c:v>$/MMBTU</c:v>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'Utility Costs'!$X$7:$X$18</c:f>
              <c:numCache>
                <c:formatCode>_(* #,##0_);_(* \(#,##0\);_(* "-"??_);_(@_)</c:formatCode>
                <c:ptCount val="12"/>
              </c:numCache>
            </c:numRef>
          </c:val>
          <c:smooth val="0"/>
          <c:extLst>
            <c:ext xmlns:c16="http://schemas.microsoft.com/office/drawing/2014/chart" uri="{C3380CC4-5D6E-409C-BE32-E72D297353CC}">
              <c16:uniqueId val="{00000003-F6B9-4E43-B566-6F34777762B6}"/>
            </c:ext>
          </c:extLst>
        </c:ser>
        <c:dLbls>
          <c:showLegendKey val="0"/>
          <c:showVal val="0"/>
          <c:showCatName val="0"/>
          <c:showSerName val="0"/>
          <c:showPercent val="0"/>
          <c:showBubbleSize val="0"/>
        </c:dLbls>
        <c:marker val="1"/>
        <c:smooth val="0"/>
        <c:axId val="51166111"/>
        <c:axId val="51159871"/>
      </c:lineChart>
      <c:catAx>
        <c:axId val="4151712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312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68800"/>
        <c:crosses val="autoZero"/>
        <c:auto val="1"/>
        <c:lblAlgn val="ctr"/>
        <c:lblOffset val="100"/>
        <c:noMultiLvlLbl val="0"/>
      </c:catAx>
      <c:valAx>
        <c:axId val="415168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71200"/>
        <c:crosses val="autoZero"/>
        <c:crossBetween val="between"/>
      </c:valAx>
      <c:valAx>
        <c:axId val="51159871"/>
        <c:scaling>
          <c:orientation val="minMax"/>
          <c:max val="0.75000000000000011"/>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r>
                  <a:rPr lang="en-US" baseline="0"/>
                  <a:t> </a:t>
                </a:r>
                <a:r>
                  <a:rPr lang="en-US"/>
                  <a:t>/ MMBTU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166111"/>
        <c:crosses val="max"/>
        <c:crossBetween val="between"/>
      </c:valAx>
      <c:catAx>
        <c:axId val="51166111"/>
        <c:scaling>
          <c:orientation val="minMax"/>
        </c:scaling>
        <c:delete val="1"/>
        <c:axPos val="b"/>
        <c:majorTickMark val="out"/>
        <c:minorTickMark val="none"/>
        <c:tickLblPos val="nextTo"/>
        <c:crossAx val="5115987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C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Significant Electricity Energy Users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'Significant Energy Users'!$J$4</c:f>
              <c:strCache>
                <c:ptCount val="1"/>
                <c:pt idx="0">
                  <c:v>Rated kW</c:v>
                </c:pt>
              </c:strCache>
            </c:strRef>
          </c:tx>
          <c:dPt>
            <c:idx val="0"/>
            <c:bubble3D val="0"/>
            <c:spPr>
              <a:solidFill>
                <a:srgbClr val="BC1F00"/>
              </a:solidFill>
              <a:ln w="19050">
                <a:solidFill>
                  <a:srgbClr val="BC1F00"/>
                </a:solidFill>
              </a:ln>
              <a:effectLst/>
            </c:spPr>
            <c:extLst>
              <c:ext xmlns:c16="http://schemas.microsoft.com/office/drawing/2014/chart" uri="{C3380CC4-5D6E-409C-BE32-E72D297353CC}">
                <c16:uniqueId val="{00000005-96DF-4F83-BC63-CD176C0654A6}"/>
              </c:ext>
            </c:extLst>
          </c:dPt>
          <c:dPt>
            <c:idx val="1"/>
            <c:bubble3D val="0"/>
            <c:spPr>
              <a:solidFill>
                <a:schemeClr val="accent2"/>
              </a:solidFill>
              <a:ln w="19050">
                <a:solidFill>
                  <a:schemeClr val="accent2"/>
                </a:solidFill>
              </a:ln>
              <a:effectLst/>
            </c:spPr>
            <c:extLst>
              <c:ext xmlns:c16="http://schemas.microsoft.com/office/drawing/2014/chart" uri="{C3380CC4-5D6E-409C-BE32-E72D297353CC}">
                <c16:uniqueId val="{00000006-96DF-4F83-BC63-CD176C0654A6}"/>
              </c:ext>
            </c:extLst>
          </c:dPt>
          <c:dPt>
            <c:idx val="2"/>
            <c:bubble3D val="0"/>
            <c:spPr>
              <a:solidFill>
                <a:srgbClr val="8FB838"/>
              </a:solidFill>
              <a:ln w="19050">
                <a:solidFill>
                  <a:srgbClr val="8FB838"/>
                </a:solidFill>
              </a:ln>
              <a:effectLst/>
            </c:spPr>
            <c:extLst>
              <c:ext xmlns:c16="http://schemas.microsoft.com/office/drawing/2014/chart" uri="{C3380CC4-5D6E-409C-BE32-E72D297353CC}">
                <c16:uniqueId val="{00000004-96DF-4F83-BC63-CD176C0654A6}"/>
              </c:ext>
            </c:extLst>
          </c:dPt>
          <c:dPt>
            <c:idx val="3"/>
            <c:bubble3D val="0"/>
            <c:spPr>
              <a:solidFill>
                <a:srgbClr val="890979"/>
              </a:solidFill>
              <a:ln w="19050">
                <a:solidFill>
                  <a:srgbClr val="890979"/>
                </a:solidFill>
              </a:ln>
              <a:effectLst/>
            </c:spPr>
            <c:extLst>
              <c:ext xmlns:c16="http://schemas.microsoft.com/office/drawing/2014/chart" uri="{C3380CC4-5D6E-409C-BE32-E72D297353CC}">
                <c16:uniqueId val="{00000003-96DF-4F83-BC63-CD176C0654A6}"/>
              </c:ext>
            </c:extLst>
          </c:dPt>
          <c:dPt>
            <c:idx val="4"/>
            <c:bubble3D val="0"/>
            <c:spPr>
              <a:solidFill>
                <a:srgbClr val="167987"/>
              </a:solidFill>
              <a:ln w="19050">
                <a:solidFill>
                  <a:srgbClr val="167987"/>
                </a:solidFill>
              </a:ln>
              <a:effectLst/>
            </c:spPr>
            <c:extLst>
              <c:ext xmlns:c16="http://schemas.microsoft.com/office/drawing/2014/chart" uri="{C3380CC4-5D6E-409C-BE32-E72D297353CC}">
                <c16:uniqueId val="{00000002-96DF-4F83-BC63-CD176C0654A6}"/>
              </c:ext>
            </c:extLst>
          </c:dPt>
          <c:dPt>
            <c:idx val="5"/>
            <c:bubble3D val="0"/>
            <c:spPr>
              <a:solidFill>
                <a:schemeClr val="tx2"/>
              </a:solidFill>
              <a:ln w="19050">
                <a:solidFill>
                  <a:schemeClr val="tx2"/>
                </a:solidFill>
              </a:ln>
              <a:effectLst/>
            </c:spPr>
            <c:extLst>
              <c:ext xmlns:c16="http://schemas.microsoft.com/office/drawing/2014/chart" uri="{C3380CC4-5D6E-409C-BE32-E72D297353CC}">
                <c16:uniqueId val="{00000001-96DF-4F83-BC63-CD176C0654A6}"/>
              </c:ext>
            </c:extLst>
          </c:dPt>
          <c:dLbls>
            <c:dLbl>
              <c:idx val="1"/>
              <c:layout>
                <c:manualLayout>
                  <c:x val="2.8950542822677925E-2"/>
                  <c:y val="2.895053915630074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6DF-4F83-BC63-CD176C0654A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'Significant Energy Users'!$D$5:$D$14</c15:sqref>
                  </c15:fullRef>
                </c:ext>
              </c:extLst>
              <c:f>('Significant Energy Users'!$D$5:$D$8,'Significant Energy Users'!$D$10,'Significant Energy Users'!$D$12)</c:f>
              <c:strCache>
                <c:ptCount val="6"/>
                <c:pt idx="0">
                  <c:v>Compressors &amp; Dryers</c:v>
                </c:pt>
                <c:pt idx="1">
                  <c:v>Heat Pumps</c:v>
                </c:pt>
                <c:pt idx="2">
                  <c:v>HVAC equipment</c:v>
                </c:pt>
                <c:pt idx="3">
                  <c:v>Injection machine</c:v>
                </c:pt>
                <c:pt idx="4">
                  <c:v>Lighting</c:v>
                </c:pt>
                <c:pt idx="5">
                  <c:v>Large Chillers</c:v>
                </c:pt>
              </c:strCache>
            </c:strRef>
          </c:cat>
          <c:val>
            <c:numRef>
              <c:extLst>
                <c:ext xmlns:c15="http://schemas.microsoft.com/office/drawing/2012/chart" uri="{02D57815-91ED-43cb-92C2-25804820EDAC}">
                  <c15:fullRef>
                    <c15:sqref>'Significant Energy Users'!$J$5:$J$14</c15:sqref>
                  </c15:fullRef>
                </c:ext>
              </c:extLst>
              <c:f>('Significant Energy Users'!$J$5:$J$8,'Significant Energy Users'!$J$10,'Significant Energy Users'!$J$12)</c:f>
              <c:numCache>
                <c:formatCode>_(* #,##0_);_(* \(#,##0\);_(* "-"??_);_(@_)</c:formatCode>
                <c:ptCount val="6"/>
                <c:pt idx="0">
                  <c:v>75</c:v>
                </c:pt>
                <c:pt idx="1">
                  <c:v>78.75</c:v>
                </c:pt>
                <c:pt idx="2">
                  <c:v>206.25</c:v>
                </c:pt>
                <c:pt idx="3">
                  <c:v>312.5</c:v>
                </c:pt>
                <c:pt idx="4">
                  <c:v>98.4375</c:v>
                </c:pt>
                <c:pt idx="5">
                  <c:v>290.10000000000002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6DF-4F83-BC63-CD176C0654A6}"/>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'Utility Load Profiles'!$F$6</c:f>
              <c:strCache>
                <c:ptCount val="1"/>
                <c:pt idx="0">
                  <c:v>Natural Gas MMBTU</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'Utility Load Profiles'!$E$7:$E$18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Load Profiles'!$F$7:$F$18</c:f>
              <c:numCache>
                <c:formatCode>_(* #,##0_);_(* \(#,##0\);_(* "-"??_);_(@_)</c:formatCode>
                <c:ptCount val="12"/>
              </c:numCache>
            </c:numRef>
          </c:val>
          <c:smooth val="0"/>
          <c:extLst>
            <c:ext xmlns:c16="http://schemas.microsoft.com/office/drawing/2014/chart" uri="{C3380CC4-5D6E-409C-BE32-E72D297353CC}">
              <c16:uniqueId val="{00000000-6C6F-42DE-B42B-FB6C07A99323}"/>
            </c:ext>
          </c:extLst>
        </c:ser>
        <c:dLbls>
          <c:showLegendKey val="0"/>
          <c:showVal val="0"/>
          <c:showCatName val="0"/>
          <c:showSerName val="0"/>
          <c:showPercent val="0"/>
          <c:showBubbleSize val="0"/>
        </c:dLbls>
        <c:marker val="1"/>
        <c:smooth val="0"/>
        <c:axId val="981448687"/>
        <c:axId val="981447247"/>
      </c:lineChart>
      <c:dateAx>
        <c:axId val="981448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312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1447247"/>
        <c:crosses val="autoZero"/>
        <c:auto val="1"/>
        <c:lblOffset val="100"/>
        <c:baseTimeUnit val="months"/>
      </c:dateAx>
      <c:valAx>
        <c:axId val="98144724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MMBTU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14486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'Utility Load Profiles'!$I$6</c:f>
              <c:strCache>
                <c:ptCount val="1"/>
                <c:pt idx="0">
                  <c:v>Water k gal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'Utility Load Profiles'!$H$7:$H$18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Load Profiles'!$I$7:$I$18</c:f>
              <c:numCache>
                <c:formatCode>_(* #,##0_);_(* \(#,##0\);_(* "-"??_);_(@_)</c:formatCode>
                <c:ptCount val="12"/>
              </c:numCache>
            </c:numRef>
          </c:val>
          <c:smooth val="0"/>
          <c:extLst>
            <c:ext xmlns:c16="http://schemas.microsoft.com/office/drawing/2014/chart" uri="{C3380CC4-5D6E-409C-BE32-E72D297353CC}">
              <c16:uniqueId val="{00000000-41FB-4800-B147-7F164BDDA8A3}"/>
            </c:ext>
          </c:extLst>
        </c:ser>
        <c:dLbls>
          <c:showLegendKey val="0"/>
          <c:showVal val="0"/>
          <c:showCatName val="0"/>
          <c:showSerName val="0"/>
          <c:showPercent val="0"/>
          <c:showBubbleSize val="0"/>
        </c:dLbls>
        <c:marker val="1"/>
        <c:smooth val="0"/>
        <c:axId val="415171200"/>
        <c:axId val="415168800"/>
      </c:lineChart>
      <c:dateAx>
        <c:axId val="4151712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68800"/>
        <c:crosses val="autoZero"/>
        <c:auto val="1"/>
        <c:lblOffset val="100"/>
        <c:baseTimeUnit val="months"/>
      </c:dateAx>
      <c:valAx>
        <c:axId val="415168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71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LPG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LPG MMBTU</c:v>
          </c:tx>
          <c:spPr>
            <a:ln w="28575" cap="rnd">
              <a:solidFill>
                <a:schemeClr val="tx2"/>
              </a:solidFill>
              <a:round/>
            </a:ln>
            <a:effectLst/>
          </c:spPr>
          <c:marker>
            <c:symbol val="circle"/>
            <c:size val="5"/>
            <c:spPr>
              <a:solidFill>
                <a:schemeClr val="tx2"/>
              </a:solidFill>
              <a:ln w="9525">
                <a:solidFill>
                  <a:schemeClr val="tx2"/>
                </a:solidFill>
              </a:ln>
              <a:effectLst/>
            </c:spPr>
          </c:marker>
          <c:cat>
            <c:numRef>
              <c:f>'Utility Load Profiles'!$H$7:$H$18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Load Profiles'!$L$7:$L$18</c:f>
              <c:numCache>
                <c:formatCode>_(* #,##0_);_(* \(#,##0\);_(* "-"??_);_(@_)</c:formatCode>
                <c:ptCount val="12"/>
              </c:numCache>
            </c:numRef>
          </c:val>
          <c:smooth val="0"/>
          <c:extLst>
            <c:ext xmlns:c16="http://schemas.microsoft.com/office/drawing/2014/chart" uri="{C3380CC4-5D6E-409C-BE32-E72D297353CC}">
              <c16:uniqueId val="{00000000-7463-4D3D-BB0F-64C0676FE015}"/>
            </c:ext>
          </c:extLst>
        </c:ser>
        <c:dLbls>
          <c:showLegendKey val="0"/>
          <c:showVal val="0"/>
          <c:showCatName val="0"/>
          <c:showSerName val="0"/>
          <c:showPercent val="0"/>
          <c:showBubbleSize val="0"/>
        </c:dLbls>
        <c:marker val="1"/>
        <c:smooth val="0"/>
        <c:axId val="415171200"/>
        <c:axId val="415168800"/>
      </c:lineChart>
      <c:dateAx>
        <c:axId val="4151712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68800"/>
        <c:crosses val="autoZero"/>
        <c:auto val="1"/>
        <c:lblOffset val="100"/>
        <c:baseTimeUnit val="months"/>
      </c:dateAx>
      <c:valAx>
        <c:axId val="415168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MMBTU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71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Residual Fuel Oil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Residual Fuel Oil MMBTU</c:v>
          </c:tx>
          <c:spPr>
            <a:ln w="28575" cap="rnd">
              <a:solidFill>
                <a:srgbClr val="C00000"/>
              </a:solidFill>
              <a:round/>
            </a:ln>
            <a:effectLst/>
          </c:spPr>
          <c:marker>
            <c:symbol val="circle"/>
            <c:size val="5"/>
            <c:spPr>
              <a:solidFill>
                <a:srgbClr val="C00000"/>
              </a:solidFill>
              <a:ln w="9525">
                <a:solidFill>
                  <a:srgbClr val="C00000"/>
                </a:solidFill>
              </a:ln>
              <a:effectLst/>
            </c:spPr>
          </c:marker>
          <c:cat>
            <c:numRef>
              <c:f>'Utility Load Profiles'!$H$7:$H$18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Load Profiles'!$O$7:$O$18</c:f>
              <c:numCache>
                <c:formatCode>_(* #,##0_);_(* \(#,##0\);_(* "-"??_);_(@_)</c:formatCode>
                <c:ptCount val="12"/>
              </c:numCache>
            </c:numRef>
          </c:val>
          <c:smooth val="0"/>
          <c:extLst>
            <c:ext xmlns:c16="http://schemas.microsoft.com/office/drawing/2014/chart" uri="{C3380CC4-5D6E-409C-BE32-E72D297353CC}">
              <c16:uniqueId val="{00000000-8ADA-4F2C-90EA-4D298AD2582F}"/>
            </c:ext>
          </c:extLst>
        </c:ser>
        <c:dLbls>
          <c:showLegendKey val="0"/>
          <c:showVal val="0"/>
          <c:showCatName val="0"/>
          <c:showSerName val="0"/>
          <c:showPercent val="0"/>
          <c:showBubbleSize val="0"/>
        </c:dLbls>
        <c:marker val="1"/>
        <c:smooth val="0"/>
        <c:axId val="415171200"/>
        <c:axId val="415168800"/>
      </c:lineChart>
      <c:dateAx>
        <c:axId val="4151712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68800"/>
        <c:crosses val="autoZero"/>
        <c:auto val="1"/>
        <c:lblOffset val="100"/>
        <c:baseTimeUnit val="months"/>
      </c:dateAx>
      <c:valAx>
        <c:axId val="415168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MMBTU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71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v>Total Cost</c:v>
          </c:tx>
          <c:spPr>
            <a:solidFill>
              <a:schemeClr val="accent6">
                <a:lumMod val="40000"/>
                <a:lumOff val="60000"/>
              </a:schemeClr>
            </a:solidFill>
            <a:ln>
              <a:solidFill>
                <a:schemeClr val="accent6">
                  <a:lumMod val="60000"/>
                  <a:lumOff val="40000"/>
                </a:schemeClr>
              </a:solidFill>
            </a:ln>
            <a:effectLst/>
          </c:spPr>
          <c:invertIfNegative val="0"/>
          <c:cat>
            <c:numRef>
              <c:f>'Utility Costs'!$A$7:$A$18</c:f>
              <c:numCache>
                <c:formatCode>mmm\-yy</c:formatCode>
                <c:ptCount val="12"/>
                <c:pt idx="0">
                  <c:v>45474</c:v>
                </c:pt>
                <c:pt idx="1">
                  <c:v>45505</c:v>
                </c:pt>
                <c:pt idx="2">
                  <c:v>45536</c:v>
                </c:pt>
                <c:pt idx="3">
                  <c:v>45567</c:v>
                </c:pt>
                <c:pt idx="4">
                  <c:v>45598</c:v>
                </c:pt>
                <c:pt idx="5">
                  <c:v>45629</c:v>
                </c:pt>
                <c:pt idx="6">
                  <c:v>45660</c:v>
                </c:pt>
                <c:pt idx="7">
                  <c:v>45691</c:v>
                </c:pt>
                <c:pt idx="8">
                  <c:v>45722</c:v>
                </c:pt>
                <c:pt idx="9">
                  <c:v>45753</c:v>
                </c:pt>
                <c:pt idx="10">
                  <c:v>45784</c:v>
                </c:pt>
                <c:pt idx="11">
                  <c:v>45815</c:v>
                </c:pt>
              </c:numCache>
            </c:numRef>
          </c:cat>
          <c:val>
            <c:numRef>
              <c:f>'Utility Costs'!$B$7:$B$18</c:f>
              <c:numCache>
                <c:formatCode>_(* #,##0_);_(* \(#,##0\);_(* "-"??_);_(@_)</c:formatCode>
                <c:ptCount val="12"/>
              </c:numCache>
            </c:numRef>
          </c:val>
          <c:extLst>
            <c:ext xmlns:c16="http://schemas.microsoft.com/office/drawing/2014/chart" uri="{C3380CC4-5D6E-409C-BE32-E72D297353CC}">
              <c16:uniqueId val="{00000002-6E46-4D91-8825-CC542F28238E}"/>
            </c:ext>
          </c:extLst>
        </c:ser>
        <c:dLbls>
          <c:showLegendKey val="0"/>
          <c:showVal val="0"/>
          <c:showCatName val="0"/>
          <c:showSerName val="0"/>
          <c:showPercent val="0"/>
          <c:showBubbleSize val="0"/>
        </c:dLbls>
        <c:gapWidth val="219"/>
        <c:axId val="1278877392"/>
        <c:axId val="1278875952"/>
      </c:barChart>
      <c:lineChart>
        <c:grouping val="standard"/>
        <c:varyColors val="0"/>
        <c:ser>
          <c:idx val="0"/>
          <c:order val="0"/>
          <c:tx>
            <c:v>$/kWh</c:v>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'Utility Costs'!$A$7:$A$18</c:f>
              <c:numCache>
                <c:formatCode>mmm\-yy</c:formatCode>
                <c:ptCount val="12"/>
                <c:pt idx="0">
                  <c:v>45474</c:v>
                </c:pt>
                <c:pt idx="1">
                  <c:v>45505</c:v>
                </c:pt>
                <c:pt idx="2">
                  <c:v>45536</c:v>
                </c:pt>
                <c:pt idx="3">
                  <c:v>45567</c:v>
                </c:pt>
                <c:pt idx="4">
                  <c:v>45598</c:v>
                </c:pt>
                <c:pt idx="5">
                  <c:v>45629</c:v>
                </c:pt>
                <c:pt idx="6">
                  <c:v>45660</c:v>
                </c:pt>
                <c:pt idx="7">
                  <c:v>45691</c:v>
                </c:pt>
                <c:pt idx="8">
                  <c:v>45722</c:v>
                </c:pt>
                <c:pt idx="9">
                  <c:v>45753</c:v>
                </c:pt>
                <c:pt idx="10">
                  <c:v>45784</c:v>
                </c:pt>
                <c:pt idx="11">
                  <c:v>45815</c:v>
                </c:pt>
              </c:numCache>
            </c:numRef>
          </c:cat>
          <c:val>
            <c:numRef>
              <c:f>'Utility Costs'!$D$7:$D$18</c:f>
              <c:numCache>
                <c:formatCode>_(* #,##0_);_(* \(#,##0\);_(* "-"??_);_(@_)</c:formatCode>
                <c:ptCount val="12"/>
              </c:numCache>
            </c:numRef>
          </c:val>
          <c:smooth val="0"/>
          <c:extLst>
            <c:ext xmlns:c16="http://schemas.microsoft.com/office/drawing/2014/chart" uri="{C3380CC4-5D6E-409C-BE32-E72D297353CC}">
              <c16:uniqueId val="{00000000-6E46-4D91-8825-CC542F28238E}"/>
            </c:ext>
          </c:extLst>
        </c:ser>
        <c:dLbls>
          <c:showLegendKey val="0"/>
          <c:showVal val="0"/>
          <c:showCatName val="0"/>
          <c:showSerName val="0"/>
          <c:showPercent val="0"/>
          <c:showBubbleSize val="0"/>
        </c:dLbls>
        <c:marker val="1"/>
        <c:smooth val="0"/>
        <c:axId val="1278948912"/>
        <c:axId val="1278940752"/>
      </c:lineChart>
      <c:dateAx>
        <c:axId val="12788773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875952"/>
        <c:crosses val="autoZero"/>
        <c:auto val="1"/>
        <c:lblOffset val="100"/>
        <c:baseTimeUnit val="months"/>
      </c:dateAx>
      <c:valAx>
        <c:axId val="127887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877392"/>
        <c:crosses val="autoZero"/>
        <c:crossBetween val="between"/>
      </c:valAx>
      <c:valAx>
        <c:axId val="12789407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948912"/>
        <c:crosses val="max"/>
        <c:crossBetween val="between"/>
      </c:valAx>
      <c:dateAx>
        <c:axId val="1278948912"/>
        <c:scaling>
          <c:orientation val="minMax"/>
        </c:scaling>
        <c:delete val="1"/>
        <c:axPos val="b"/>
        <c:numFmt formatCode="mmm\-yy" sourceLinked="1"/>
        <c:majorTickMark val="out"/>
        <c:minorTickMark val="none"/>
        <c:tickLblPos val="nextTo"/>
        <c:crossAx val="1278940752"/>
        <c:crosses val="autoZero"/>
        <c:auto val="1"/>
        <c:lblOffset val="100"/>
        <c:baseTimeUnit val="months"/>
        <c:majorUnit val="1"/>
        <c:minorUnit val="1"/>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6"/>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Natural 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v>Total Cost</c:v>
          </c:tx>
          <c:spPr>
            <a:solidFill>
              <a:schemeClr val="accent2"/>
            </a:solidFill>
            <a:ln>
              <a:noFill/>
            </a:ln>
            <a:effectLst/>
          </c:spPr>
          <c:invertIfNegative val="0"/>
          <c:cat>
            <c:numRef>
              <c:f>'Utility Costs'!$F$7:$F$17</c:f>
              <c:numCache>
                <c:formatCode>mmm\-yy</c:formatCode>
                <c:ptCount val="11"/>
                <c:pt idx="0">
                  <c:v>45566</c:v>
                </c:pt>
                <c:pt idx="1">
                  <c:v>45597</c:v>
                </c:pt>
                <c:pt idx="2">
                  <c:v>45628</c:v>
                </c:pt>
                <c:pt idx="3">
                  <c:v>45659</c:v>
                </c:pt>
                <c:pt idx="4">
                  <c:v>45690</c:v>
                </c:pt>
                <c:pt idx="5">
                  <c:v>45721</c:v>
                </c:pt>
                <c:pt idx="6">
                  <c:v>45752</c:v>
                </c:pt>
                <c:pt idx="7">
                  <c:v>45783</c:v>
                </c:pt>
                <c:pt idx="8">
                  <c:v>45814</c:v>
                </c:pt>
                <c:pt idx="9">
                  <c:v>45845</c:v>
                </c:pt>
                <c:pt idx="10">
                  <c:v>45876</c:v>
                </c:pt>
              </c:numCache>
            </c:numRef>
          </c:cat>
          <c:val>
            <c:numRef>
              <c:f>'Utility Costs'!$G$7:$G$18</c:f>
              <c:numCache>
                <c:formatCode>_(* #,##0_);_(* \(#,##0\);_(* "-"??_);_(@_)</c:formatCode>
                <c:ptCount val="12"/>
              </c:numCache>
            </c:numRef>
          </c:val>
          <c:extLst>
            <c:ext xmlns:c16="http://schemas.microsoft.com/office/drawing/2014/chart" uri="{C3380CC4-5D6E-409C-BE32-E72D297353CC}">
              <c16:uniqueId val="{00000001-5D3E-49E0-9BF0-9FEC2FDAADD3}"/>
            </c:ext>
          </c:extLst>
        </c:ser>
        <c:dLbls>
          <c:showLegendKey val="0"/>
          <c:showVal val="0"/>
          <c:showCatName val="0"/>
          <c:showSerName val="0"/>
          <c:showPercent val="0"/>
          <c:showBubbleSize val="0"/>
        </c:dLbls>
        <c:gapWidth val="219"/>
        <c:axId val="981448687"/>
        <c:axId val="981447247"/>
      </c:barChart>
      <c:lineChart>
        <c:grouping val="standard"/>
        <c:varyColors val="0"/>
        <c:ser>
          <c:idx val="0"/>
          <c:order val="0"/>
          <c:tx>
            <c:strRef>
              <c:f>'Utility Costs'!$I$6</c:f>
              <c:strCache>
                <c:ptCount val="1"/>
                <c:pt idx="0">
                  <c:v>$/MMBTU</c:v>
                </c:pt>
              </c:strCache>
            </c:strRef>
          </c:tx>
          <c:spPr>
            <a:ln w="28575" cap="rnd">
              <a:solidFill>
                <a:srgbClr val="F5860B"/>
              </a:solidFill>
              <a:round/>
            </a:ln>
            <a:effectLst/>
          </c:spPr>
          <c:marker>
            <c:symbol val="circle"/>
            <c:size val="5"/>
            <c:spPr>
              <a:solidFill>
                <a:srgbClr val="F5860B"/>
              </a:solidFill>
              <a:ln w="9525">
                <a:solidFill>
                  <a:srgbClr val="F5860B"/>
                </a:solidFill>
              </a:ln>
              <a:effectLst/>
            </c:spPr>
          </c:marker>
          <c:cat>
            <c:numRef>
              <c:f>'Utility Costs'!$F$7:$F$18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Costs'!$I$7:$I$18</c:f>
              <c:numCache>
                <c:formatCode>_(* #,##0_);_(* \(#,##0\);_(* "-"??_);_(@_)</c:formatCode>
                <c:ptCount val="12"/>
              </c:numCache>
            </c:numRef>
          </c:val>
          <c:smooth val="0"/>
          <c:extLst>
            <c:ext xmlns:c16="http://schemas.microsoft.com/office/drawing/2014/chart" uri="{C3380CC4-5D6E-409C-BE32-E72D297353CC}">
              <c16:uniqueId val="{00000000-5D3E-49E0-9BF0-9FEC2FDAADD3}"/>
            </c:ext>
          </c:extLst>
        </c:ser>
        <c:dLbls>
          <c:showLegendKey val="0"/>
          <c:showVal val="0"/>
          <c:showCatName val="0"/>
          <c:showSerName val="0"/>
          <c:showPercent val="0"/>
          <c:showBubbleSize val="0"/>
        </c:dLbls>
        <c:marker val="1"/>
        <c:smooth val="0"/>
        <c:axId val="1867281024"/>
        <c:axId val="1867294944"/>
      </c:lineChart>
      <c:dateAx>
        <c:axId val="981448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312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1447247"/>
        <c:crosses val="autoZero"/>
        <c:auto val="1"/>
        <c:lblOffset val="100"/>
        <c:baseTimeUnit val="months"/>
      </c:dateAx>
      <c:valAx>
        <c:axId val="981447247"/>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1448687"/>
        <c:crosses val="autoZero"/>
        <c:crossBetween val="between"/>
      </c:valAx>
      <c:valAx>
        <c:axId val="1867294944"/>
        <c:scaling>
          <c:orientation val="minMax"/>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 MMBTU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7281024"/>
        <c:crosses val="max"/>
        <c:crossBetween val="between"/>
      </c:valAx>
      <c:dateAx>
        <c:axId val="1867281024"/>
        <c:scaling>
          <c:orientation val="minMax"/>
        </c:scaling>
        <c:delete val="1"/>
        <c:axPos val="b"/>
        <c:numFmt formatCode="mmm\-yy" sourceLinked="1"/>
        <c:majorTickMark val="out"/>
        <c:minorTickMark val="none"/>
        <c:tickLblPos val="nextTo"/>
        <c:crossAx val="1867294944"/>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Water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v>Total Cost</c:v>
          </c:tx>
          <c:spPr>
            <a:solidFill>
              <a:schemeClr val="accent5">
                <a:lumMod val="40000"/>
                <a:lumOff val="60000"/>
              </a:schemeClr>
            </a:solidFill>
            <a:ln>
              <a:solidFill>
                <a:schemeClr val="accent5">
                  <a:lumMod val="60000"/>
                  <a:lumOff val="40000"/>
                </a:schemeClr>
              </a:solidFill>
            </a:ln>
            <a:effectLst/>
          </c:spPr>
          <c:invertIfNegative val="0"/>
          <c:cat>
            <c:numRef>
              <c:f>'Utility Costs'!$K$7:$K$18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Costs'!$L$7:$L$18</c:f>
              <c:numCache>
                <c:formatCode>_(* #,##0_);_(* \(#,##0\);_(* "-"??_);_(@_)</c:formatCode>
                <c:ptCount val="12"/>
              </c:numCache>
            </c:numRef>
          </c:val>
          <c:extLst>
            <c:ext xmlns:c16="http://schemas.microsoft.com/office/drawing/2014/chart" uri="{C3380CC4-5D6E-409C-BE32-E72D297353CC}">
              <c16:uniqueId val="{00000002-DA3B-4688-9F3B-6E627A8F5F7C}"/>
            </c:ext>
          </c:extLst>
        </c:ser>
        <c:dLbls>
          <c:showLegendKey val="0"/>
          <c:showVal val="0"/>
          <c:showCatName val="0"/>
          <c:showSerName val="0"/>
          <c:showPercent val="0"/>
          <c:showBubbleSize val="0"/>
        </c:dLbls>
        <c:gapWidth val="219"/>
        <c:axId val="415171200"/>
        <c:axId val="415168800"/>
      </c:barChart>
      <c:lineChart>
        <c:grouping val="standard"/>
        <c:varyColors val="0"/>
        <c:ser>
          <c:idx val="0"/>
          <c:order val="0"/>
          <c:tx>
            <c:v>$/kgal</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'Utility Costs'!$K$7:$K$18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Costs'!$N$7:$N$18</c:f>
              <c:numCache>
                <c:formatCode>_(* #,##0_);_(* \(#,##0\);_(* "-"??_);_(@_)</c:formatCode>
                <c:ptCount val="12"/>
              </c:numCache>
            </c:numRef>
          </c:val>
          <c:smooth val="0"/>
          <c:extLst>
            <c:ext xmlns:c16="http://schemas.microsoft.com/office/drawing/2014/chart" uri="{C3380CC4-5D6E-409C-BE32-E72D297353CC}">
              <c16:uniqueId val="{00000001-DA3B-4688-9F3B-6E627A8F5F7C}"/>
            </c:ext>
          </c:extLst>
        </c:ser>
        <c:dLbls>
          <c:showLegendKey val="0"/>
          <c:showVal val="0"/>
          <c:showCatName val="0"/>
          <c:showSerName val="0"/>
          <c:showPercent val="0"/>
          <c:showBubbleSize val="0"/>
        </c:dLbls>
        <c:marker val="1"/>
        <c:smooth val="0"/>
        <c:axId val="415431520"/>
        <c:axId val="415438720"/>
      </c:lineChart>
      <c:dateAx>
        <c:axId val="4151712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312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68800"/>
        <c:crosses val="autoZero"/>
        <c:auto val="1"/>
        <c:lblOffset val="100"/>
        <c:baseTimeUnit val="months"/>
      </c:dateAx>
      <c:valAx>
        <c:axId val="415168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71200"/>
        <c:crosses val="autoZero"/>
        <c:crossBetween val="between"/>
      </c:valAx>
      <c:valAx>
        <c:axId val="41543872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 kgal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431520"/>
        <c:crosses val="max"/>
        <c:crossBetween val="between"/>
      </c:valAx>
      <c:dateAx>
        <c:axId val="415431520"/>
        <c:scaling>
          <c:orientation val="minMax"/>
        </c:scaling>
        <c:delete val="1"/>
        <c:axPos val="b"/>
        <c:numFmt formatCode="mmm\-yy" sourceLinked="1"/>
        <c:majorTickMark val="out"/>
        <c:minorTickMark val="none"/>
        <c:tickLblPos val="nextTo"/>
        <c:crossAx val="415438720"/>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LPG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Total Cost</c:v>
          </c:tx>
          <c:spPr>
            <a:solidFill>
              <a:schemeClr val="tx2"/>
            </a:solidFill>
            <a:ln>
              <a:solidFill>
                <a:schemeClr val="tx2"/>
              </a:solidFill>
            </a:ln>
            <a:effectLst/>
          </c:spPr>
          <c:invertIfNegative val="0"/>
          <c:cat>
            <c:numRef>
              <c:f>'Utility Costs'!$P$7:$P$18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Costs'!$Q$7:$Q$18</c:f>
              <c:numCache>
                <c:formatCode>_(* #,##0_);_(* \(#,##0\);_(* "-"??_);_(@_)</c:formatCode>
                <c:ptCount val="12"/>
              </c:numCache>
            </c:numRef>
          </c:val>
          <c:extLst>
            <c:ext xmlns:c16="http://schemas.microsoft.com/office/drawing/2014/chart" uri="{C3380CC4-5D6E-409C-BE32-E72D297353CC}">
              <c16:uniqueId val="{00000002-B553-4F59-AC7F-3AF4AF8126E0}"/>
            </c:ext>
          </c:extLst>
        </c:ser>
        <c:dLbls>
          <c:showLegendKey val="0"/>
          <c:showVal val="0"/>
          <c:showCatName val="0"/>
          <c:showSerName val="0"/>
          <c:showPercent val="0"/>
          <c:showBubbleSize val="0"/>
        </c:dLbls>
        <c:gapWidth val="219"/>
        <c:axId val="415171200"/>
        <c:axId val="415168800"/>
      </c:barChart>
      <c:lineChart>
        <c:grouping val="standard"/>
        <c:varyColors val="0"/>
        <c:ser>
          <c:idx val="1"/>
          <c:order val="1"/>
          <c:tx>
            <c:v>$/MMBTU</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'Utility Costs'!$P$7:$P$18</c:f>
              <c:numCache>
                <c:formatCode>mmm\-yy</c:formatCode>
                <c:ptCount val="12"/>
                <c:pt idx="0">
                  <c:v>45566</c:v>
                </c:pt>
                <c:pt idx="1">
                  <c:v>45597</c:v>
                </c:pt>
                <c:pt idx="2">
                  <c:v>45628</c:v>
                </c:pt>
                <c:pt idx="3">
                  <c:v>45659</c:v>
                </c:pt>
                <c:pt idx="4">
                  <c:v>45690</c:v>
                </c:pt>
                <c:pt idx="5">
                  <c:v>45721</c:v>
                </c:pt>
                <c:pt idx="6">
                  <c:v>45752</c:v>
                </c:pt>
                <c:pt idx="7">
                  <c:v>45783</c:v>
                </c:pt>
                <c:pt idx="8">
                  <c:v>45814</c:v>
                </c:pt>
                <c:pt idx="9">
                  <c:v>45845</c:v>
                </c:pt>
                <c:pt idx="10">
                  <c:v>45876</c:v>
                </c:pt>
                <c:pt idx="11">
                  <c:v>45907</c:v>
                </c:pt>
              </c:numCache>
            </c:numRef>
          </c:cat>
          <c:val>
            <c:numRef>
              <c:f>'Utility Costs'!$S$7:$S$18</c:f>
              <c:numCache>
                <c:formatCode>_(* #,##0_);_(* \(#,##0\);_(* "-"??_);_(@_)</c:formatCode>
                <c:ptCount val="12"/>
              </c:numCache>
            </c:numRef>
          </c:val>
          <c:smooth val="0"/>
          <c:extLst>
            <c:ext xmlns:c16="http://schemas.microsoft.com/office/drawing/2014/chart" uri="{C3380CC4-5D6E-409C-BE32-E72D297353CC}">
              <c16:uniqueId val="{00000003-B553-4F59-AC7F-3AF4AF8126E0}"/>
            </c:ext>
          </c:extLst>
        </c:ser>
        <c:dLbls>
          <c:showLegendKey val="0"/>
          <c:showVal val="0"/>
          <c:showCatName val="0"/>
          <c:showSerName val="0"/>
          <c:showPercent val="0"/>
          <c:showBubbleSize val="0"/>
        </c:dLbls>
        <c:marker val="1"/>
        <c:smooth val="0"/>
        <c:axId val="692691951"/>
        <c:axId val="692691471"/>
      </c:lineChart>
      <c:dateAx>
        <c:axId val="4151712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312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68800"/>
        <c:crosses val="autoZero"/>
        <c:auto val="1"/>
        <c:lblOffset val="100"/>
        <c:baseTimeUnit val="months"/>
      </c:dateAx>
      <c:valAx>
        <c:axId val="415168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00_);_(&quot;$&quot;* \(#,##0.0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5171200"/>
        <c:crosses val="autoZero"/>
        <c:crossBetween val="between"/>
      </c:valAx>
      <c:valAx>
        <c:axId val="692691471"/>
        <c:scaling>
          <c:orientation val="minMax"/>
          <c:max val="0.75000000000000011"/>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 MMBTU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2691951"/>
        <c:crosses val="max"/>
        <c:crossBetween val="between"/>
      </c:valAx>
      <c:dateAx>
        <c:axId val="692691951"/>
        <c:scaling>
          <c:orientation val="minMax"/>
        </c:scaling>
        <c:delete val="1"/>
        <c:axPos val="b"/>
        <c:numFmt formatCode="mmm\-yy" sourceLinked="1"/>
        <c:majorTickMark val="out"/>
        <c:minorTickMark val="none"/>
        <c:tickLblPos val="nextTo"/>
        <c:crossAx val="692691471"/>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emf"/><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image" Target="../media/image2.emf"/><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228600</xdr:colOff>
      <xdr:row>0</xdr:row>
      <xdr:rowOff>809625</xdr:rowOff>
    </xdr:to>
    <xdr:grpSp>
      <xdr:nvGrpSpPr>
        <xdr:cNvPr id="1027" name="Group 3">
          <a:extLst>
            <a:ext uri="{FF2B5EF4-FFF2-40B4-BE49-F238E27FC236}">
              <a16:creationId xmlns:a16="http://schemas.microsoft.com/office/drawing/2014/main" id="{B5930F90-1204-1FFD-2241-3CDDDFA23492}"/>
            </a:ext>
          </a:extLst>
        </xdr:cNvPr>
        <xdr:cNvGrpSpPr>
          <a:grpSpLocks noChangeAspect="1"/>
        </xdr:cNvGrpSpPr>
      </xdr:nvGrpSpPr>
      <xdr:grpSpPr bwMode="auto">
        <a:xfrm>
          <a:off x="7658100" y="0"/>
          <a:ext cx="1447800" cy="809625"/>
          <a:chOff x="796" y="0"/>
          <a:chExt cx="152" cy="86"/>
        </a:xfrm>
      </xdr:grpSpPr>
      <xdr:sp macro="" textlink="">
        <xdr:nvSpPr>
          <xdr:cNvPr id="1026" name="AutoShape 2">
            <a:extLst>
              <a:ext uri="{FF2B5EF4-FFF2-40B4-BE49-F238E27FC236}">
                <a16:creationId xmlns:a16="http://schemas.microsoft.com/office/drawing/2014/main" id="{89098D18-F394-135F-4331-684D58129E3A}"/>
              </a:ext>
            </a:extLst>
          </xdr:cNvPr>
          <xdr:cNvSpPr>
            <a:spLocks noChangeAspect="1" noChangeArrowheads="1" noTextEdit="1"/>
          </xdr:cNvSpPr>
        </xdr:nvSpPr>
        <xdr:spPr bwMode="auto">
          <a:xfrm>
            <a:off x="796" y="0"/>
            <a:ext cx="152" cy="8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pic>
        <xdr:nvPicPr>
          <xdr:cNvPr id="2" name="Picture 1">
            <a:extLst>
              <a:ext uri="{FF2B5EF4-FFF2-40B4-BE49-F238E27FC236}">
                <a16:creationId xmlns:a16="http://schemas.microsoft.com/office/drawing/2014/main" id="{592AD99F-056A-BB84-47C9-3C2524C76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 y="0"/>
            <a:ext cx="153" cy="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7C8589D9-B96E-4278-895A-133BA994B524}"/>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9071FEAD-A9CF-43A6-8294-D70656AA0BA4}"/>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FB6398C5-72FB-4E2F-AA96-936BDFE716E7}"/>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64B03E13-BD18-4141-96B5-B1D417B460AD}"/>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4D182379-CBC8-40BA-919E-D3DD6EC5BD91}"/>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9FAA14BB-A118-457E-BC93-F475A753CF46}"/>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8FDE1738-71FB-477F-A70B-D6B4FA7E296F}"/>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3FD528D0-27F2-4E3F-92DB-59EA1E1FE44A}"/>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DBFA7453-BC14-4C7C-ADE9-81BF5E59FB7F}"/>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EB4F8EFC-1907-4881-8EEA-A0F88A85AB72}"/>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1133476</xdr:colOff>
      <xdr:row>0</xdr:row>
      <xdr:rowOff>0</xdr:rowOff>
    </xdr:from>
    <xdr:to>
      <xdr:col>8</xdr:col>
      <xdr:colOff>19051</xdr:colOff>
      <xdr:row>1</xdr:row>
      <xdr:rowOff>1792</xdr:rowOff>
    </xdr:to>
    <xdr:pic>
      <xdr:nvPicPr>
        <xdr:cNvPr id="2" name="Picture 1">
          <a:extLst>
            <a:ext uri="{FF2B5EF4-FFF2-40B4-BE49-F238E27FC236}">
              <a16:creationId xmlns:a16="http://schemas.microsoft.com/office/drawing/2014/main" id="{7F173F5D-C96D-D1B6-62DB-CF69D7158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6" y="0"/>
          <a:ext cx="1447800" cy="816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CE76FC38-8BB8-4109-902C-D1F4FB480D29}"/>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1409700</xdr:colOff>
      <xdr:row>0</xdr:row>
      <xdr:rowOff>0</xdr:rowOff>
    </xdr:from>
    <xdr:to>
      <xdr:col>15</xdr:col>
      <xdr:colOff>0</xdr:colOff>
      <xdr:row>1</xdr:row>
      <xdr:rowOff>3174</xdr:rowOff>
    </xdr:to>
    <xdr:pic>
      <xdr:nvPicPr>
        <xdr:cNvPr id="2" name="Picture 1">
          <a:extLst>
            <a:ext uri="{FF2B5EF4-FFF2-40B4-BE49-F238E27FC236}">
              <a16:creationId xmlns:a16="http://schemas.microsoft.com/office/drawing/2014/main" id="{4EE77161-1009-49C8-BEBE-4B9BADFAC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83100" y="0"/>
          <a:ext cx="14478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18</xdr:row>
      <xdr:rowOff>185738</xdr:rowOff>
    </xdr:from>
    <xdr:to>
      <xdr:col>3</xdr:col>
      <xdr:colOff>9525</xdr:colOff>
      <xdr:row>36</xdr:row>
      <xdr:rowOff>9526</xdr:rowOff>
    </xdr:to>
    <xdr:graphicFrame macro="">
      <xdr:nvGraphicFramePr>
        <xdr:cNvPr id="3" name="Chart 2">
          <a:extLst>
            <a:ext uri="{FF2B5EF4-FFF2-40B4-BE49-F238E27FC236}">
              <a16:creationId xmlns:a16="http://schemas.microsoft.com/office/drawing/2014/main" id="{8EFE8628-F0F7-43F0-9688-BE8BA43FE9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228600</xdr:colOff>
      <xdr:row>19</xdr:row>
      <xdr:rowOff>9525</xdr:rowOff>
    </xdr:from>
    <xdr:to>
      <xdr:col>7</xdr:col>
      <xdr:colOff>619124</xdr:colOff>
      <xdr:row>36</xdr:row>
      <xdr:rowOff>9525</xdr:rowOff>
    </xdr:to>
    <xdr:graphicFrame macro="">
      <xdr:nvGraphicFramePr>
        <xdr:cNvPr id="4" name="Chart 3">
          <a:extLst>
            <a:ext uri="{FF2B5EF4-FFF2-40B4-BE49-F238E27FC236}">
              <a16:creationId xmlns:a16="http://schemas.microsoft.com/office/drawing/2014/main" id="{E0A7351C-447D-44B5-803D-67C9572E3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819150</xdr:colOff>
      <xdr:row>19</xdr:row>
      <xdr:rowOff>0</xdr:rowOff>
    </xdr:from>
    <xdr:to>
      <xdr:col>11</xdr:col>
      <xdr:colOff>390525</xdr:colOff>
      <xdr:row>36</xdr:row>
      <xdr:rowOff>0</xdr:rowOff>
    </xdr:to>
    <xdr:graphicFrame macro="">
      <xdr:nvGraphicFramePr>
        <xdr:cNvPr id="5" name="Chart 4">
          <a:extLst>
            <a:ext uri="{FF2B5EF4-FFF2-40B4-BE49-F238E27FC236}">
              <a16:creationId xmlns:a16="http://schemas.microsoft.com/office/drawing/2014/main" id="{EC647336-773A-441C-A489-C370E9377E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571500</xdr:colOff>
      <xdr:row>19</xdr:row>
      <xdr:rowOff>9526</xdr:rowOff>
    </xdr:from>
    <xdr:to>
      <xdr:col>14</xdr:col>
      <xdr:colOff>1276350</xdr:colOff>
      <xdr:row>36</xdr:row>
      <xdr:rowOff>9526</xdr:rowOff>
    </xdr:to>
    <xdr:graphicFrame macro="">
      <xdr:nvGraphicFramePr>
        <xdr:cNvPr id="6" name="Chart 5">
          <a:extLst>
            <a:ext uri="{FF2B5EF4-FFF2-40B4-BE49-F238E27FC236}">
              <a16:creationId xmlns:a16="http://schemas.microsoft.com/office/drawing/2014/main" id="{CA589B76-A2FE-4228-A409-A8C4FE342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47627</xdr:colOff>
      <xdr:row>19</xdr:row>
      <xdr:rowOff>0</xdr:rowOff>
    </xdr:from>
    <xdr:to>
      <xdr:col>22</xdr:col>
      <xdr:colOff>152401</xdr:colOff>
      <xdr:row>36</xdr:row>
      <xdr:rowOff>0</xdr:rowOff>
    </xdr:to>
    <xdr:graphicFrame macro="">
      <xdr:nvGraphicFramePr>
        <xdr:cNvPr id="7" name="Chart 6">
          <a:extLst>
            <a:ext uri="{FF2B5EF4-FFF2-40B4-BE49-F238E27FC236}">
              <a16:creationId xmlns:a16="http://schemas.microsoft.com/office/drawing/2014/main" id="{7CBA7FD0-2922-4262-BAC3-CABEEF5CA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1028700</xdr:colOff>
      <xdr:row>0</xdr:row>
      <xdr:rowOff>0</xdr:rowOff>
    </xdr:from>
    <xdr:to>
      <xdr:col>24</xdr:col>
      <xdr:colOff>28575</xdr:colOff>
      <xdr:row>1</xdr:row>
      <xdr:rowOff>0</xdr:rowOff>
    </xdr:to>
    <xdr:pic>
      <xdr:nvPicPr>
        <xdr:cNvPr id="2" name="Picture 1">
          <a:extLst>
            <a:ext uri="{FF2B5EF4-FFF2-40B4-BE49-F238E27FC236}">
              <a16:creationId xmlns:a16="http://schemas.microsoft.com/office/drawing/2014/main" id="{1A53786A-7966-43EF-A567-4450C718A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03000" y="0"/>
          <a:ext cx="14605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xdr:colOff>
      <xdr:row>19</xdr:row>
      <xdr:rowOff>185736</xdr:rowOff>
    </xdr:from>
    <xdr:to>
      <xdr:col>3</xdr:col>
      <xdr:colOff>1123950</xdr:colOff>
      <xdr:row>37</xdr:row>
      <xdr:rowOff>180975</xdr:rowOff>
    </xdr:to>
    <xdr:graphicFrame macro="">
      <xdr:nvGraphicFramePr>
        <xdr:cNvPr id="3" name="Chart 2">
          <a:extLst>
            <a:ext uri="{FF2B5EF4-FFF2-40B4-BE49-F238E27FC236}">
              <a16:creationId xmlns:a16="http://schemas.microsoft.com/office/drawing/2014/main" id="{A12AD91F-8C86-FF2C-3586-1072518763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20</xdr:row>
      <xdr:rowOff>4761</xdr:rowOff>
    </xdr:from>
    <xdr:to>
      <xdr:col>9</xdr:col>
      <xdr:colOff>0</xdr:colOff>
      <xdr:row>38</xdr:row>
      <xdr:rowOff>0</xdr:rowOff>
    </xdr:to>
    <xdr:graphicFrame macro="">
      <xdr:nvGraphicFramePr>
        <xdr:cNvPr id="4" name="Chart 3">
          <a:extLst>
            <a:ext uri="{FF2B5EF4-FFF2-40B4-BE49-F238E27FC236}">
              <a16:creationId xmlns:a16="http://schemas.microsoft.com/office/drawing/2014/main" id="{C842DAEC-917B-12EF-AC04-D03C5D01C4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257174</xdr:colOff>
      <xdr:row>20</xdr:row>
      <xdr:rowOff>14287</xdr:rowOff>
    </xdr:from>
    <xdr:to>
      <xdr:col>14</xdr:col>
      <xdr:colOff>0</xdr:colOff>
      <xdr:row>38</xdr:row>
      <xdr:rowOff>0</xdr:rowOff>
    </xdr:to>
    <xdr:graphicFrame macro="">
      <xdr:nvGraphicFramePr>
        <xdr:cNvPr id="5" name="Chart 4">
          <a:extLst>
            <a:ext uri="{FF2B5EF4-FFF2-40B4-BE49-F238E27FC236}">
              <a16:creationId xmlns:a16="http://schemas.microsoft.com/office/drawing/2014/main" id="{FCF767AC-9919-E0C2-6416-04F2F03EE9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9525</xdr:colOff>
      <xdr:row>20</xdr:row>
      <xdr:rowOff>0</xdr:rowOff>
    </xdr:from>
    <xdr:to>
      <xdr:col>18</xdr:col>
      <xdr:colOff>1228725</xdr:colOff>
      <xdr:row>38</xdr:row>
      <xdr:rowOff>0</xdr:rowOff>
    </xdr:to>
    <xdr:graphicFrame macro="">
      <xdr:nvGraphicFramePr>
        <xdr:cNvPr id="6" name="Chart 5">
          <a:extLst>
            <a:ext uri="{FF2B5EF4-FFF2-40B4-BE49-F238E27FC236}">
              <a16:creationId xmlns:a16="http://schemas.microsoft.com/office/drawing/2014/main" id="{800DFFD0-EEAF-4336-BAC3-F1274283A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0</xdr:colOff>
      <xdr:row>20</xdr:row>
      <xdr:rowOff>9525</xdr:rowOff>
    </xdr:from>
    <xdr:to>
      <xdr:col>24</xdr:col>
      <xdr:colOff>0</xdr:colOff>
      <xdr:row>38</xdr:row>
      <xdr:rowOff>0</xdr:rowOff>
    </xdr:to>
    <xdr:graphicFrame macro="">
      <xdr:nvGraphicFramePr>
        <xdr:cNvPr id="7" name="Chart 6">
          <a:extLst>
            <a:ext uri="{FF2B5EF4-FFF2-40B4-BE49-F238E27FC236}">
              <a16:creationId xmlns:a16="http://schemas.microsoft.com/office/drawing/2014/main" id="{F6C709C1-A6D0-4DDE-9668-B52DC930F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371476</xdr:colOff>
      <xdr:row>0</xdr:row>
      <xdr:rowOff>0</xdr:rowOff>
    </xdr:from>
    <xdr:to>
      <xdr:col>13</xdr:col>
      <xdr:colOff>904876</xdr:colOff>
      <xdr:row>0</xdr:row>
      <xdr:rowOff>816249</xdr:rowOff>
    </xdr:to>
    <xdr:pic>
      <xdr:nvPicPr>
        <xdr:cNvPr id="2" name="Picture 1">
          <a:extLst>
            <a:ext uri="{FF2B5EF4-FFF2-40B4-BE49-F238E27FC236}">
              <a16:creationId xmlns:a16="http://schemas.microsoft.com/office/drawing/2014/main" id="{312814F6-BA4F-4B87-B3DB-DEB64A895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16126" y="0"/>
          <a:ext cx="1447800" cy="816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38099</xdr:colOff>
      <xdr:row>15</xdr:row>
      <xdr:rowOff>4761</xdr:rowOff>
    </xdr:from>
    <xdr:to>
      <xdr:col>8</xdr:col>
      <xdr:colOff>704849</xdr:colOff>
      <xdr:row>34</xdr:row>
      <xdr:rowOff>28574</xdr:rowOff>
    </xdr:to>
    <xdr:graphicFrame macro="">
      <xdr:nvGraphicFramePr>
        <xdr:cNvPr id="4" name="Chart 3">
          <a:extLst>
            <a:ext uri="{FF2B5EF4-FFF2-40B4-BE49-F238E27FC236}">
              <a16:creationId xmlns:a16="http://schemas.microsoft.com/office/drawing/2014/main" id="{1ACC3830-881D-8554-0799-33E0540549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561975</xdr:colOff>
      <xdr:row>0</xdr:row>
      <xdr:rowOff>0</xdr:rowOff>
    </xdr:from>
    <xdr:to>
      <xdr:col>21</xdr:col>
      <xdr:colOff>6350</xdr:colOff>
      <xdr:row>0</xdr:row>
      <xdr:rowOff>816249</xdr:rowOff>
    </xdr:to>
    <xdr:pic>
      <xdr:nvPicPr>
        <xdr:cNvPr id="2" name="Picture 1">
          <a:extLst>
            <a:ext uri="{FF2B5EF4-FFF2-40B4-BE49-F238E27FC236}">
              <a16:creationId xmlns:a16="http://schemas.microsoft.com/office/drawing/2014/main" id="{FCAE92C2-B0C9-4A27-BE08-C3B11182A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78450" y="0"/>
          <a:ext cx="1444625" cy="816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8D91D54F-AEDA-F150-F7AE-C93394804E97}"/>
            </a:ext>
          </a:extLst>
        </xdr:cNvPr>
        <xdr:cNvPicPr>
          <a:picLocks noChangeAspect="1"/>
        </xdr:cNvPicPr>
      </xdr:nvPicPr>
      <xdr:blipFill>
        <a:blip xmlns:r="http://schemas.openxmlformats.org/officeDocument/2006/relationships" r:embed="rId1"/>
        <a:stretch>
          <a:fillRect/>
        </a:stretch>
      </xdr:blipFill>
      <xdr:spPr>
        <a:xfrm>
          <a:off x="10779125" y="876300"/>
          <a:ext cx="18176237" cy="49536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565C7307-F5CB-4E4C-A218-E6B5E624EA1A}"/>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282575</xdr:colOff>
      <xdr:row>4</xdr:row>
      <xdr:rowOff>57150</xdr:rowOff>
    </xdr:from>
    <xdr:to>
      <xdr:col>40</xdr:col>
      <xdr:colOff>75562</xdr:colOff>
      <xdr:row>25</xdr:row>
      <xdr:rowOff>276916</xdr:rowOff>
    </xdr:to>
    <xdr:pic>
      <xdr:nvPicPr>
        <xdr:cNvPr id="2" name="Picture 1">
          <a:extLst>
            <a:ext uri="{FF2B5EF4-FFF2-40B4-BE49-F238E27FC236}">
              <a16:creationId xmlns:a16="http://schemas.microsoft.com/office/drawing/2014/main" id="{5D9F3F8B-B018-489A-AFDB-17F0516369F9}"/>
            </a:ext>
          </a:extLst>
        </xdr:cNvPr>
        <xdr:cNvPicPr>
          <a:picLocks noChangeAspect="1"/>
        </xdr:cNvPicPr>
      </xdr:nvPicPr>
      <xdr:blipFill>
        <a:blip xmlns:r="http://schemas.openxmlformats.org/officeDocument/2006/relationships" r:embed="rId1"/>
        <a:stretch>
          <a:fillRect/>
        </a:stretch>
      </xdr:blipFill>
      <xdr:spPr>
        <a:xfrm>
          <a:off x="10779125" y="933450"/>
          <a:ext cx="18176237" cy="49536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A01FS3\envpol\Documents%20and%20Settings\12177\My%20Documents\Pending_Projects\21372%20EStar\New%20ES%2002\06%20Carbon\New%20Tool%20Development\ETS%2008172009%20energy%20only%20-%200826%20revi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nergystar.gov/My%20Documents/EETS/UPDATE/Energy_Tracking_Tool_v1.2WAL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Tool Map"/>
      <sheetName val="Development"/>
      <sheetName val="Main Menu"/>
      <sheetName val="Dashboard"/>
      <sheetName val="Dash Background"/>
      <sheetName val="Basic Information"/>
      <sheetName val="Energy Data"/>
      <sheetName val="Fuel Types"/>
      <sheetName val="Steam and Transport"/>
      <sheetName val="Lists"/>
      <sheetName val="Monthly Data Year 1"/>
      <sheetName val="Monthly Data Year 2"/>
      <sheetName val="Monthly Data Year 3"/>
      <sheetName val="Monthly Data Year 4"/>
      <sheetName val="Monthly Data Year 5"/>
      <sheetName val="Monthly Data Year 6"/>
      <sheetName val="Monthly Data Year 7"/>
      <sheetName val="Monthly Data Year 8"/>
      <sheetName val="Monthly Data Year 9"/>
      <sheetName val="Monthly Data Year 10"/>
      <sheetName val="Monthly Data Year 11"/>
      <sheetName val="Monthly Data Year 12"/>
      <sheetName val="Monthly Data Year 13"/>
      <sheetName val="Monthly Data Year 14"/>
      <sheetName val="Monthly Data Year 15"/>
      <sheetName val="Monthly Data All"/>
      <sheetName val="Production Data"/>
      <sheetName val="Production Process Emissions"/>
      <sheetName val="Other Considerations"/>
      <sheetName val="Reduction Goal"/>
      <sheetName val="Reduction Goal Tracking"/>
      <sheetName val="Summary Data"/>
      <sheetName val="Report Control Panel"/>
      <sheetName val="Auto Emissions Calcs"/>
      <sheetName val="Facility Energy Usage"/>
      <sheetName val="Total Facility Emissions"/>
      <sheetName val="At a Glance Summary"/>
      <sheetName val="At a Glance Intensity Summary"/>
      <sheetName val="At a Glance Goal Summary"/>
      <sheetName val="Indexed Graphs"/>
      <sheetName val="Energy Summary"/>
      <sheetName val="Energy Use vs Time"/>
      <sheetName val="GHG Report"/>
      <sheetName val="Cost Report"/>
      <sheetName val="Monthly Energy and Emissions"/>
      <sheetName val="Equivalencies"/>
      <sheetName val="Energy Accomplishments"/>
      <sheetName val="Carbon Costs"/>
      <sheetName val="Statement of Energy Performance"/>
      <sheetName val="Reference Tables Beyond Here"/>
      <sheetName val="Dash Background Desc"/>
      <sheetName val="Reduction Goal Desc"/>
      <sheetName val="Reduction Goal Tracking Desc"/>
      <sheetName val="Heat Values"/>
      <sheetName val="CO2 Emissions Factors"/>
      <sheetName val="Non CO2 Emissions Factors"/>
      <sheetName val="eGRID Electricity Factors"/>
      <sheetName val="Oxidation Factors"/>
      <sheetName val="Definitions"/>
      <sheetName val="Conversion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Main Menu"/>
      <sheetName val="Tool Map"/>
      <sheetName val="Dashboard"/>
      <sheetName val="Dash Background"/>
      <sheetName val="Basic Information"/>
      <sheetName val="Fuel Types"/>
      <sheetName val="Steam and Transport"/>
      <sheetName val="Lists"/>
      <sheetName val="Monthly Data Year 1"/>
      <sheetName val="Monthly Data Year 2"/>
      <sheetName val="Monthly Data Year 3"/>
      <sheetName val="Monthly Data Year 4"/>
      <sheetName val="Monthly Data Year 5"/>
      <sheetName val="Monthly Data Year 6"/>
      <sheetName val="Monthly Data Year 7"/>
      <sheetName val="Monthly Data Year 8"/>
      <sheetName val="Monthly Data Year 9"/>
      <sheetName val="Monthly Data Year 10"/>
      <sheetName val="Monthly Data Year 11"/>
      <sheetName val="Monthly Data Year 12"/>
      <sheetName val="Monthly Data Year 13"/>
      <sheetName val="Monthly Data Year 14"/>
      <sheetName val="Monthly Data Year 15"/>
      <sheetName val="Monthly Data All"/>
      <sheetName val="Energy Data"/>
      <sheetName val="Production Data"/>
      <sheetName val="Production Process Emissions"/>
      <sheetName val="Other Considerations"/>
      <sheetName val="Reduction Goal"/>
      <sheetName val="Reduction Goal Tracking"/>
      <sheetName val="Report Control Panel"/>
      <sheetName val="Auto Emissions Calcs"/>
      <sheetName val="Facility Energy Usage"/>
      <sheetName val="Total Facility Emissions"/>
      <sheetName val="Summary Data"/>
      <sheetName val="At a Glance Summary"/>
      <sheetName val="At a Glance Intensity Summary"/>
      <sheetName val="At a Glance Goal Summary"/>
      <sheetName val="Indexed Graphs"/>
      <sheetName val="Energy Summary"/>
      <sheetName val="Energy Use vs. Time Summary"/>
      <sheetName val="GHG Report"/>
      <sheetName val="Cost Report"/>
      <sheetName val="Monthly Report"/>
      <sheetName val="Equivalencies Report"/>
      <sheetName val="Energy Program Accomplishments"/>
      <sheetName val="Carbon Costs"/>
      <sheetName val="Statement of Energy Improvement"/>
      <sheetName val="Reference Tables Beyond Here"/>
      <sheetName val="Dash Background Desc"/>
      <sheetName val="Reduction Goal Desc"/>
      <sheetName val="Reduction Goal Tracking Desc"/>
      <sheetName val="Heat Values"/>
      <sheetName val="CO2 Emissions Factors"/>
      <sheetName val="Non CO2 Emissions Factors"/>
      <sheetName val="eGRID Electricity Factors"/>
      <sheetName val="Oxidation Factors"/>
      <sheetName val="Definitions"/>
      <sheetName val="Conversion Factor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sheetData sheetId="57" refreshError="1"/>
      <sheetData sheetId="58" refreshError="1"/>
      <sheetData sheetId="59" refreshError="1"/>
    </sheetDataSet>
  </externalBook>
</externalLink>
</file>

<file path=xl/persons/person.xml><?xml version="1.0" encoding="utf-8"?>
<personList xmlns="http://schemas.microsoft.com/office/spreadsheetml/2018/threadedcomments" xmlns:x="http://schemas.openxmlformats.org/spreadsheetml/2006/main">
  <person displayName="Farren, Alexander" id="{DAF249CD-E600-48CE-8AD9-00C4D5F141A1}" userId="S::alex.farren@te.com::69cf3b6b-7a50-4e83-9b0d-33eb72f676a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5-11-06T14:05:20.13" personId="{DAF249CD-E600-48CE-8AD9-00C4D5F141A1}" id="{90603745-E45D-4BEB-8CE5-5DC67EA67872}">
    <text>User must define first month. Subsequent months are autopopulated</text>
  </threadedComment>
  <threadedComment ref="E7" dT="2025-11-06T14:05:20.13" personId="{DAF249CD-E600-48CE-8AD9-00C4D5F141A1}" id="{4420799F-3274-45DE-B53F-693FF397F453}">
    <text>User must define first month. Subsequent months are autopopulated</text>
  </threadedComment>
  <threadedComment ref="H7" dT="2025-11-06T14:05:20.13" personId="{DAF249CD-E600-48CE-8AD9-00C4D5F141A1}" id="{7EE2197C-175D-49F2-8542-0DC3475D0B99}">
    <text>User must define first month. Subsequent months are autopopulated</text>
  </threadedComment>
  <threadedComment ref="K7" dT="2025-11-06T14:05:20.13" personId="{DAF249CD-E600-48CE-8AD9-00C4D5F141A1}" id="{091EAE46-9598-4953-A732-3025D4EE2193}">
    <text>User must define first month. Subsequent months are autopopulated</text>
  </threadedComment>
  <threadedComment ref="N7" dT="2025-11-06T14:05:20.13" personId="{DAF249CD-E600-48CE-8AD9-00C4D5F141A1}" id="{2BFC736B-BA01-44FF-8FBC-6E33C4FD1F70}">
    <text>User must define first month. Subsequent months are autopopulated</text>
  </threadedComment>
</ThreadedComments>
</file>

<file path=xl/threadedComments/threadedComment2.xml><?xml version="1.0" encoding="utf-8"?>
<ThreadedComments xmlns="http://schemas.microsoft.com/office/spreadsheetml/2018/threadedcomments" xmlns:x="http://schemas.openxmlformats.org/spreadsheetml/2006/main">
  <threadedComment ref="A7" dT="2025-11-06T14:05:20.13" personId="{DAF249CD-E600-48CE-8AD9-00C4D5F141A1}" id="{CE60D385-67F4-480F-AEFA-69DADFFFA9F8}">
    <text>User must define first month. Subsequent months are autopopulated</text>
  </threadedComment>
  <threadedComment ref="F7" dT="2025-11-06T14:05:20.13" personId="{DAF249CD-E600-48CE-8AD9-00C4D5F141A1}" id="{D6B4AE9E-4A56-43D6-A807-35FF50C89239}">
    <text>User must define first month. Subsequent months are autopopulated</text>
  </threadedComment>
  <threadedComment ref="K7" dT="2025-11-06T14:05:20.13" personId="{DAF249CD-E600-48CE-8AD9-00C4D5F141A1}" id="{8DF47D6F-0B9C-463F-8F8B-6D47371D6BC9}">
    <text>User must define first month. Subsequent months are autopopulated</text>
  </threadedComment>
  <threadedComment ref="P7" dT="2025-11-06T14:05:20.13" personId="{DAF249CD-E600-48CE-8AD9-00C4D5F141A1}" id="{2137CAC8-7A34-4D7A-9480-5CB7179F46DA}">
    <text>User must define first month. Subsequent months are autopopulated</text>
  </threadedComment>
  <threadedComment ref="U7" dT="2025-11-06T14:05:20.13" personId="{DAF249CD-E600-48CE-8AD9-00C4D5F141A1}" id="{059EA9EC-4103-4700-98FE-1E246BC53984}">
    <text>User must define first month. Subsequent months are autopopulated</text>
  </threadedComment>
</ThreadedComments>
</file>

<file path=xl/threadedComments/threadedComment3.xml><?xml version="1.0" encoding="utf-8"?>
<ThreadedComments xmlns="http://schemas.microsoft.com/office/spreadsheetml/2018/threadedcomments" xmlns:x="http://schemas.openxmlformats.org/spreadsheetml/2006/main">
  <threadedComment ref="N4" dT="2025-11-11T18:06:54.43" personId="{DAF249CD-E600-48CE-8AD9-00C4D5F141A1}" id="{A03E0563-6717-47C4-9732-5BFFDD6AB322}">
    <text>Calculated based on Voltage, Amperage, and Phase</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dustrialresources.ornl.gov/measur/downloads" TargetMode="External"/><Relationship Id="rId1" Type="http://schemas.openxmlformats.org/officeDocument/2006/relationships/hyperlink" Target="mailto:energystrategy@energystar.gov"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Z144"/>
  <sheetViews>
    <sheetView workbookViewId="0">
      <selection activeCell="K77" sqref="K77"/>
    </sheetView>
  </sheetViews>
  <sheetFormatPr defaultRowHeight="14.5" x14ac:dyDescent="0.35"/>
  <cols>
    <col min="1" max="1" width="12.1796875" customWidth="1"/>
    <col min="12" max="12" width="10.1796875" customWidth="1"/>
  </cols>
  <sheetData>
    <row r="1" spans="1:26" ht="64.900000000000006" customHeight="1" x14ac:dyDescent="0.35">
      <c r="A1" s="234" t="s">
        <v>0</v>
      </c>
      <c r="B1" s="234"/>
      <c r="C1" s="234"/>
      <c r="D1" s="234"/>
      <c r="E1" s="234"/>
      <c r="F1" s="234"/>
      <c r="G1" s="234"/>
      <c r="H1" s="234"/>
      <c r="I1" s="234"/>
      <c r="J1" s="234"/>
      <c r="K1" s="230"/>
      <c r="L1" s="230"/>
      <c r="M1" s="23"/>
      <c r="N1" s="23"/>
      <c r="O1" s="23"/>
      <c r="P1" s="23"/>
      <c r="Q1" s="23"/>
      <c r="R1" s="23"/>
      <c r="S1" s="23"/>
      <c r="T1" s="23"/>
      <c r="U1" s="23"/>
      <c r="V1" s="23"/>
      <c r="W1" s="23"/>
      <c r="X1" s="23"/>
      <c r="Y1" s="23"/>
      <c r="Z1" s="23"/>
    </row>
    <row r="2" spans="1:26" x14ac:dyDescent="0.35">
      <c r="A2" s="23"/>
      <c r="B2" s="23"/>
      <c r="C2" s="23"/>
      <c r="D2" s="23"/>
      <c r="E2" s="23"/>
      <c r="F2" s="23"/>
      <c r="G2" s="23"/>
      <c r="H2" s="23"/>
      <c r="I2" s="23"/>
      <c r="J2" s="23"/>
      <c r="K2" s="23"/>
      <c r="L2" s="23"/>
      <c r="M2" s="23"/>
      <c r="N2" s="23"/>
      <c r="O2" s="23"/>
      <c r="P2" s="23"/>
      <c r="Q2" s="23"/>
      <c r="R2" s="23"/>
      <c r="S2" s="23"/>
      <c r="T2" s="23"/>
      <c r="U2" s="23"/>
      <c r="V2" s="23"/>
      <c r="W2" s="23"/>
      <c r="X2" s="23"/>
      <c r="Y2" s="23"/>
      <c r="Z2" s="23"/>
    </row>
    <row r="3" spans="1:26" ht="15.5" x14ac:dyDescent="0.35">
      <c r="A3" s="23"/>
      <c r="B3" s="24" t="s">
        <v>1</v>
      </c>
      <c r="C3" s="23"/>
      <c r="D3" s="23"/>
      <c r="E3" s="23"/>
      <c r="F3" s="23"/>
      <c r="G3" s="23"/>
      <c r="H3" s="23"/>
      <c r="I3" s="23"/>
      <c r="J3" s="23"/>
      <c r="K3" s="23"/>
      <c r="L3" s="23"/>
      <c r="M3" s="23"/>
      <c r="N3" s="23"/>
      <c r="O3" s="23"/>
      <c r="P3" s="23"/>
      <c r="Q3" s="23"/>
      <c r="R3" s="23"/>
      <c r="S3" s="23"/>
      <c r="T3" s="23"/>
      <c r="U3" s="23"/>
      <c r="V3" s="23"/>
      <c r="W3" s="23"/>
      <c r="X3" s="23"/>
      <c r="Y3" s="23"/>
      <c r="Z3" s="23"/>
    </row>
    <row r="4" spans="1:26" ht="63.75" customHeight="1" x14ac:dyDescent="0.35">
      <c r="A4" s="23"/>
      <c r="B4" s="235" t="s">
        <v>2</v>
      </c>
      <c r="C4" s="235"/>
      <c r="D4" s="235"/>
      <c r="E4" s="235"/>
      <c r="F4" s="235"/>
      <c r="G4" s="235"/>
      <c r="H4" s="235"/>
      <c r="I4" s="235"/>
      <c r="J4" s="235"/>
      <c r="K4" s="235"/>
      <c r="L4" s="235"/>
      <c r="M4" s="23"/>
      <c r="N4" s="23"/>
      <c r="O4" s="23"/>
      <c r="P4" s="23"/>
      <c r="Q4" s="23"/>
      <c r="R4" s="23"/>
      <c r="S4" s="23"/>
      <c r="T4" s="23"/>
      <c r="U4" s="23"/>
      <c r="V4" s="23"/>
      <c r="W4" s="23"/>
      <c r="X4" s="23"/>
      <c r="Y4" s="23"/>
      <c r="Z4" s="23"/>
    </row>
    <row r="5" spans="1:26" ht="6.75" customHeight="1" x14ac:dyDescent="0.35">
      <c r="A5" s="23"/>
      <c r="B5" s="23"/>
      <c r="C5" s="23"/>
      <c r="D5" s="23"/>
      <c r="E5" s="23"/>
      <c r="F5" s="23"/>
      <c r="G5" s="23"/>
      <c r="H5" s="23"/>
      <c r="I5" s="23"/>
      <c r="J5" s="23"/>
      <c r="K5" s="23"/>
      <c r="L5" s="23"/>
      <c r="M5" s="23"/>
      <c r="N5" s="23"/>
      <c r="O5" s="23"/>
      <c r="P5" s="23"/>
      <c r="Q5" s="23"/>
      <c r="R5" s="23"/>
      <c r="S5" s="23"/>
      <c r="T5" s="23"/>
      <c r="U5" s="23"/>
      <c r="V5" s="23"/>
      <c r="W5" s="23"/>
      <c r="X5" s="23"/>
      <c r="Y5" s="23"/>
      <c r="Z5" s="23"/>
    </row>
    <row r="6" spans="1:26" ht="62.25" customHeight="1" x14ac:dyDescent="0.35">
      <c r="A6" s="23"/>
      <c r="B6" s="235" t="s">
        <v>3</v>
      </c>
      <c r="C6" s="235"/>
      <c r="D6" s="235"/>
      <c r="E6" s="235"/>
      <c r="F6" s="235"/>
      <c r="G6" s="235"/>
      <c r="H6" s="235"/>
      <c r="I6" s="235"/>
      <c r="J6" s="235"/>
      <c r="K6" s="235"/>
      <c r="L6" s="235"/>
      <c r="M6" s="23"/>
      <c r="N6" s="23"/>
      <c r="O6" s="23"/>
      <c r="P6" s="23"/>
      <c r="Q6" s="23"/>
      <c r="R6" s="23"/>
      <c r="S6" s="23"/>
      <c r="T6" s="23"/>
      <c r="U6" s="23"/>
      <c r="V6" s="23"/>
      <c r="W6" s="23"/>
      <c r="X6" s="23"/>
      <c r="Y6" s="23"/>
      <c r="Z6" s="23"/>
    </row>
    <row r="7" spans="1:26" ht="7.15" customHeight="1" x14ac:dyDescent="0.35">
      <c r="A7" s="23"/>
      <c r="B7" s="23"/>
      <c r="C7" s="23"/>
      <c r="D7" s="23"/>
      <c r="E7" s="23"/>
      <c r="F7" s="23"/>
      <c r="G7" s="23"/>
      <c r="H7" s="23"/>
      <c r="I7" s="23"/>
      <c r="J7" s="23"/>
      <c r="K7" s="23"/>
      <c r="L7" s="23"/>
      <c r="M7" s="23"/>
      <c r="N7" s="23"/>
      <c r="O7" s="23"/>
      <c r="P7" s="23"/>
      <c r="Q7" s="23"/>
      <c r="R7" s="23"/>
      <c r="S7" s="23"/>
      <c r="T7" s="23"/>
      <c r="U7" s="23"/>
      <c r="V7" s="23"/>
      <c r="W7" s="23"/>
      <c r="X7" s="23"/>
      <c r="Y7" s="23"/>
      <c r="Z7" s="23"/>
    </row>
    <row r="8" spans="1:26" ht="7.15" customHeight="1" x14ac:dyDescent="0.35">
      <c r="A8" s="23"/>
      <c r="B8" s="23"/>
      <c r="C8" s="23"/>
      <c r="D8" s="23"/>
      <c r="E8" s="23"/>
      <c r="F8" s="23"/>
      <c r="G8" s="23"/>
      <c r="H8" s="23"/>
      <c r="I8" s="23"/>
      <c r="J8" s="23"/>
      <c r="K8" s="23"/>
      <c r="L8" s="23"/>
      <c r="M8" s="23"/>
      <c r="N8" s="23"/>
      <c r="O8" s="23"/>
      <c r="P8" s="23"/>
      <c r="Q8" s="23"/>
      <c r="R8" s="23"/>
      <c r="S8" s="23"/>
      <c r="T8" s="23"/>
      <c r="U8" s="23"/>
      <c r="V8" s="23"/>
      <c r="W8" s="23"/>
      <c r="X8" s="23"/>
      <c r="Y8" s="23"/>
      <c r="Z8" s="23"/>
    </row>
    <row r="9" spans="1:26" ht="15.5" x14ac:dyDescent="0.35">
      <c r="A9" s="23"/>
      <c r="B9" s="24" t="s">
        <v>4</v>
      </c>
      <c r="C9" s="23"/>
      <c r="D9" s="23"/>
      <c r="E9" s="23"/>
      <c r="F9" s="23"/>
      <c r="G9" s="23"/>
      <c r="H9" s="23"/>
      <c r="I9" s="23"/>
      <c r="J9" s="23"/>
      <c r="K9" s="23"/>
      <c r="L9" s="23"/>
      <c r="M9" s="23"/>
      <c r="N9" s="23"/>
      <c r="O9" s="23"/>
      <c r="P9" s="23"/>
      <c r="Q9" s="23"/>
      <c r="R9" s="23"/>
      <c r="S9" s="23"/>
      <c r="T9" s="23"/>
      <c r="U9" s="23"/>
      <c r="V9" s="23"/>
      <c r="W9" s="23"/>
      <c r="X9" s="23"/>
      <c r="Y9" s="23"/>
      <c r="Z9" s="23"/>
    </row>
    <row r="10" spans="1:26" ht="69.75" customHeight="1" x14ac:dyDescent="0.35">
      <c r="A10" s="23"/>
      <c r="B10" s="235" t="s">
        <v>5</v>
      </c>
      <c r="C10" s="235"/>
      <c r="D10" s="235"/>
      <c r="E10" s="235"/>
      <c r="F10" s="235"/>
      <c r="G10" s="235"/>
      <c r="H10" s="235"/>
      <c r="I10" s="235"/>
      <c r="J10" s="235"/>
      <c r="K10" s="235"/>
      <c r="L10" s="235"/>
      <c r="M10" s="23"/>
      <c r="N10" s="23"/>
      <c r="O10" s="23"/>
      <c r="P10" s="23"/>
      <c r="Q10" s="23"/>
      <c r="R10" s="23"/>
      <c r="S10" s="23"/>
      <c r="T10" s="23"/>
      <c r="U10" s="23"/>
      <c r="V10" s="23"/>
      <c r="W10" s="23"/>
      <c r="X10" s="23"/>
      <c r="Y10" s="23"/>
      <c r="Z10" s="23"/>
    </row>
    <row r="11" spans="1:26" ht="7.15" customHeight="1" x14ac:dyDescent="0.35">
      <c r="A11" s="23"/>
      <c r="B11" s="25"/>
      <c r="C11" s="25"/>
      <c r="D11" s="25"/>
      <c r="E11" s="25"/>
      <c r="F11" s="25"/>
      <c r="G11" s="25"/>
      <c r="H11" s="25"/>
      <c r="I11" s="25"/>
      <c r="J11" s="25"/>
      <c r="K11" s="25"/>
      <c r="L11" s="25"/>
      <c r="M11" s="23"/>
      <c r="N11" s="23"/>
      <c r="O11" s="23"/>
      <c r="P11" s="23"/>
      <c r="Q11" s="23"/>
      <c r="R11" s="23"/>
      <c r="S11" s="23"/>
      <c r="T11" s="23"/>
      <c r="U11" s="23"/>
      <c r="V11" s="23"/>
      <c r="W11" s="23"/>
      <c r="X11" s="23"/>
      <c r="Y11" s="23"/>
      <c r="Z11" s="23"/>
    </row>
    <row r="12" spans="1:26" ht="31.5" customHeight="1" x14ac:dyDescent="0.35">
      <c r="A12" s="23"/>
      <c r="B12" s="235" t="s">
        <v>6</v>
      </c>
      <c r="C12" s="235"/>
      <c r="D12" s="235"/>
      <c r="E12" s="235"/>
      <c r="F12" s="235"/>
      <c r="G12" s="235"/>
      <c r="H12" s="235"/>
      <c r="I12" s="235"/>
      <c r="J12" s="235"/>
      <c r="K12" s="235"/>
      <c r="L12" s="235"/>
      <c r="M12" s="23"/>
      <c r="N12" s="23"/>
      <c r="O12" s="23"/>
      <c r="P12" s="23"/>
      <c r="Q12" s="23"/>
      <c r="R12" s="23"/>
      <c r="S12" s="23"/>
      <c r="T12" s="23"/>
      <c r="U12" s="23"/>
      <c r="V12" s="23"/>
      <c r="W12" s="23"/>
      <c r="X12" s="23"/>
      <c r="Y12" s="23"/>
      <c r="Z12" s="23"/>
    </row>
    <row r="13" spans="1:26" ht="7.15" customHeight="1" x14ac:dyDescent="0.3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1:26" ht="15.5" x14ac:dyDescent="0.35">
      <c r="A14" s="23"/>
      <c r="B14" s="102" t="s">
        <v>7</v>
      </c>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x14ac:dyDescent="0.35">
      <c r="A15" s="23"/>
      <c r="B15" s="23" t="s">
        <v>8</v>
      </c>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x14ac:dyDescent="0.35">
      <c r="A16" s="23"/>
      <c r="B16" s="26" t="s">
        <v>9</v>
      </c>
      <c r="C16" s="23"/>
      <c r="D16" s="23"/>
      <c r="E16" s="23"/>
      <c r="F16" s="23"/>
      <c r="G16" s="23"/>
      <c r="H16" s="23"/>
      <c r="I16" s="23"/>
      <c r="J16" s="23"/>
      <c r="K16" s="23"/>
      <c r="L16" s="23"/>
      <c r="M16" s="23"/>
      <c r="N16" s="23"/>
      <c r="O16" s="23"/>
      <c r="P16" s="23"/>
      <c r="Q16" s="23"/>
      <c r="R16" s="23"/>
      <c r="S16" s="23"/>
      <c r="T16" s="23"/>
      <c r="U16" s="23"/>
      <c r="V16" s="23"/>
      <c r="W16" s="23"/>
      <c r="X16" s="23"/>
      <c r="Y16" s="23"/>
      <c r="Z16" s="23"/>
    </row>
    <row r="17" spans="1:26" x14ac:dyDescent="0.35">
      <c r="A17" s="23"/>
      <c r="B17" s="26" t="s">
        <v>10</v>
      </c>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x14ac:dyDescent="0.35">
      <c r="A18" s="23"/>
      <c r="B18" s="26" t="s">
        <v>11</v>
      </c>
      <c r="C18" s="23"/>
      <c r="D18" s="23"/>
      <c r="E18" s="23"/>
      <c r="F18" s="23"/>
      <c r="G18" s="23"/>
      <c r="H18" s="23"/>
      <c r="I18" s="23"/>
      <c r="J18" s="23"/>
      <c r="K18" s="23"/>
      <c r="L18" s="23"/>
      <c r="M18" s="23"/>
      <c r="N18" s="23"/>
      <c r="O18" s="23"/>
      <c r="P18" s="23"/>
      <c r="Q18" s="23"/>
      <c r="R18" s="23"/>
      <c r="S18" s="23"/>
      <c r="T18" s="23"/>
      <c r="U18" s="23"/>
      <c r="V18" s="23"/>
      <c r="W18" s="23"/>
      <c r="X18" s="23"/>
      <c r="Y18" s="23"/>
      <c r="Z18" s="23"/>
    </row>
    <row r="19" spans="1:26" x14ac:dyDescent="0.35">
      <c r="A19" s="23"/>
      <c r="B19" s="26" t="s">
        <v>12</v>
      </c>
      <c r="C19" s="23"/>
      <c r="D19" s="23"/>
      <c r="E19" s="23"/>
      <c r="F19" s="23"/>
      <c r="G19" s="23"/>
      <c r="H19" s="23"/>
      <c r="I19" s="23"/>
      <c r="J19" s="23"/>
      <c r="K19" s="23"/>
      <c r="L19" s="23"/>
      <c r="M19" s="23"/>
      <c r="N19" s="23"/>
      <c r="O19" s="23"/>
      <c r="P19" s="23"/>
      <c r="Q19" s="23"/>
      <c r="R19" s="23"/>
      <c r="S19" s="23"/>
      <c r="T19" s="23"/>
      <c r="U19" s="23"/>
      <c r="V19" s="23"/>
      <c r="W19" s="23"/>
      <c r="X19" s="23"/>
      <c r="Y19" s="23"/>
      <c r="Z19" s="23"/>
    </row>
    <row r="20" spans="1:26" x14ac:dyDescent="0.35">
      <c r="A20" s="23"/>
      <c r="B20" s="26" t="s">
        <v>13</v>
      </c>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ht="15.5" x14ac:dyDescent="0.35">
      <c r="A21" s="23"/>
      <c r="B21" s="26" t="s">
        <v>14</v>
      </c>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x14ac:dyDescent="0.35">
      <c r="A22" s="23"/>
      <c r="B22" s="26" t="s">
        <v>15</v>
      </c>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ht="7.5" customHeight="1" x14ac:dyDescent="0.35">
      <c r="A23" s="23"/>
      <c r="B23" s="99"/>
      <c r="C23" s="99"/>
      <c r="D23" s="99"/>
      <c r="E23" s="99"/>
      <c r="F23" s="99"/>
      <c r="G23" s="99"/>
      <c r="H23" s="99"/>
      <c r="I23" s="99"/>
      <c r="J23" s="99"/>
      <c r="K23" s="99"/>
      <c r="L23" s="99"/>
      <c r="M23" s="23"/>
      <c r="N23" s="23"/>
      <c r="O23" s="23"/>
      <c r="P23" s="23"/>
      <c r="Q23" s="23"/>
      <c r="R23" s="23"/>
      <c r="S23" s="23"/>
      <c r="T23" s="23"/>
      <c r="U23" s="23"/>
      <c r="V23" s="23"/>
      <c r="W23" s="23"/>
      <c r="X23" s="23"/>
      <c r="Y23" s="23"/>
      <c r="Z23" s="23"/>
    </row>
    <row r="24" spans="1:26" ht="18" customHeight="1" x14ac:dyDescent="0.35">
      <c r="A24" s="23"/>
      <c r="B24" s="102" t="s">
        <v>16</v>
      </c>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5" customHeight="1" x14ac:dyDescent="0.35">
      <c r="A25" s="23"/>
      <c r="B25" s="23" t="s">
        <v>17</v>
      </c>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5" customHeight="1" x14ac:dyDescent="0.35">
      <c r="A26" s="23"/>
      <c r="B26" s="26" t="s">
        <v>18</v>
      </c>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5" customHeight="1" x14ac:dyDescent="0.35">
      <c r="A27" s="23"/>
      <c r="B27" s="26" t="s">
        <v>19</v>
      </c>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5.75" customHeight="1" x14ac:dyDescent="0.35">
      <c r="A28" s="23"/>
      <c r="B28" s="26" t="s">
        <v>20</v>
      </c>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9" customHeight="1" x14ac:dyDescent="0.35">
      <c r="A29" s="23"/>
      <c r="B29" s="99"/>
      <c r="C29" s="99"/>
      <c r="D29" s="99"/>
      <c r="E29" s="99"/>
      <c r="F29" s="99"/>
      <c r="G29" s="99"/>
      <c r="H29" s="99"/>
      <c r="I29" s="99"/>
      <c r="J29" s="99"/>
      <c r="K29" s="99"/>
      <c r="L29" s="99"/>
      <c r="M29" s="23"/>
      <c r="N29" s="23"/>
      <c r="O29" s="23"/>
      <c r="P29" s="23"/>
      <c r="Q29" s="23"/>
      <c r="R29" s="23"/>
      <c r="S29" s="23"/>
      <c r="T29" s="23"/>
      <c r="U29" s="23"/>
      <c r="V29" s="23"/>
      <c r="W29" s="23"/>
      <c r="X29" s="23"/>
      <c r="Y29" s="23"/>
      <c r="Z29" s="23"/>
    </row>
    <row r="30" spans="1:26" ht="15" customHeight="1" x14ac:dyDescent="0.35">
      <c r="A30" s="23"/>
      <c r="B30" s="102" t="s">
        <v>21</v>
      </c>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4.25" customHeight="1" x14ac:dyDescent="0.35">
      <c r="A31" s="23"/>
      <c r="B31" s="23" t="s">
        <v>22</v>
      </c>
      <c r="C31" s="23"/>
      <c r="D31" s="23"/>
      <c r="E31" s="23"/>
      <c r="F31" s="23"/>
      <c r="G31" s="23"/>
      <c r="H31" s="23"/>
      <c r="I31" s="23"/>
      <c r="J31" s="23"/>
      <c r="K31" s="23"/>
      <c r="L31" s="23"/>
      <c r="N31" s="23"/>
      <c r="O31" s="23"/>
      <c r="P31" s="23"/>
      <c r="Q31" s="23"/>
      <c r="R31" s="23"/>
      <c r="S31" s="23"/>
      <c r="T31" s="23"/>
      <c r="U31" s="23"/>
      <c r="V31" s="23"/>
      <c r="W31" s="23"/>
      <c r="X31" s="23"/>
      <c r="Y31" s="23"/>
      <c r="Z31" s="23"/>
    </row>
    <row r="32" spans="1:26" ht="15.75" customHeight="1" x14ac:dyDescent="0.35">
      <c r="A32" s="23"/>
      <c r="B32" s="26" t="s">
        <v>23</v>
      </c>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5.75" customHeight="1" x14ac:dyDescent="0.35">
      <c r="A33" s="23"/>
      <c r="B33" s="26" t="s">
        <v>24</v>
      </c>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2.75" customHeight="1" x14ac:dyDescent="0.35">
      <c r="A34" s="23"/>
      <c r="B34" s="99"/>
      <c r="C34" s="99"/>
      <c r="D34" s="99"/>
      <c r="E34" s="99"/>
      <c r="F34" s="99"/>
      <c r="G34" s="99"/>
      <c r="H34" s="99"/>
      <c r="I34" s="99"/>
      <c r="J34" s="99"/>
      <c r="K34" s="99"/>
      <c r="L34" s="99"/>
      <c r="M34" s="23"/>
      <c r="N34" s="23"/>
      <c r="O34" s="23"/>
      <c r="P34" s="23"/>
      <c r="Q34" s="23"/>
      <c r="R34" s="23"/>
      <c r="S34" s="23"/>
      <c r="T34" s="23"/>
      <c r="U34" s="23"/>
      <c r="V34" s="23"/>
      <c r="W34" s="23"/>
      <c r="X34" s="23"/>
      <c r="Y34" s="23"/>
      <c r="Z34" s="23"/>
    </row>
    <row r="35" spans="1:26" ht="13.5" customHeight="1" x14ac:dyDescent="0.35">
      <c r="A35" s="23"/>
      <c r="B35" s="102" t="s">
        <v>25</v>
      </c>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3.5" customHeight="1" x14ac:dyDescent="0.35">
      <c r="A36" s="23"/>
      <c r="B36" s="164" t="s">
        <v>26</v>
      </c>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3.5" customHeight="1" x14ac:dyDescent="0.35">
      <c r="A37" s="23"/>
      <c r="B37" s="23" t="s">
        <v>27</v>
      </c>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7.25" customHeight="1" x14ac:dyDescent="0.35">
      <c r="A38" s="23"/>
      <c r="B38" s="26" t="s">
        <v>28</v>
      </c>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7.25" customHeight="1" x14ac:dyDescent="0.35">
      <c r="A39" s="23"/>
      <c r="B39" s="26" t="s">
        <v>29</v>
      </c>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7.25" customHeight="1" x14ac:dyDescent="0.35">
      <c r="A40" s="23"/>
      <c r="B40" s="26" t="s">
        <v>30</v>
      </c>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7.25" customHeight="1" x14ac:dyDescent="0.35">
      <c r="A41" s="23"/>
      <c r="B41" s="26" t="s">
        <v>31</v>
      </c>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7.25" customHeight="1" x14ac:dyDescent="0.35">
      <c r="A42" s="23"/>
      <c r="B42" s="26" t="s">
        <v>32</v>
      </c>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7.25" customHeight="1" x14ac:dyDescent="0.35">
      <c r="A43" s="23"/>
      <c r="B43" s="26" t="s">
        <v>33</v>
      </c>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7.25" customHeight="1" x14ac:dyDescent="0.35">
      <c r="A44" s="23"/>
      <c r="B44" s="26" t="s">
        <v>34</v>
      </c>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7.25" customHeight="1" x14ac:dyDescent="0.35">
      <c r="A45" s="23"/>
      <c r="B45" s="26" t="s">
        <v>35</v>
      </c>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7.25" customHeight="1" x14ac:dyDescent="0.35">
      <c r="A46" s="23"/>
      <c r="B46" s="26" t="s">
        <v>36</v>
      </c>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6.75" customHeight="1"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4.5" customHeight="1"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5.5" x14ac:dyDescent="0.35">
      <c r="A49" s="23"/>
      <c r="B49" s="102" t="s">
        <v>37</v>
      </c>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4.25" customHeight="1" x14ac:dyDescent="0.35">
      <c r="A50" s="23"/>
      <c r="B50" s="233" t="s">
        <v>38</v>
      </c>
      <c r="C50" s="233"/>
      <c r="D50" s="233"/>
      <c r="E50" s="233"/>
      <c r="F50" s="233"/>
      <c r="G50" s="233"/>
      <c r="H50" s="233"/>
      <c r="I50" s="233"/>
      <c r="J50" s="233"/>
      <c r="K50" s="233"/>
      <c r="L50" s="233"/>
      <c r="M50" s="23"/>
      <c r="N50" s="23"/>
      <c r="O50" s="23"/>
      <c r="P50" s="23"/>
      <c r="Q50" s="23"/>
      <c r="R50" s="23"/>
      <c r="S50" s="23"/>
      <c r="T50" s="23"/>
      <c r="U50" s="23"/>
      <c r="V50" s="23"/>
      <c r="W50" s="23"/>
      <c r="X50" s="23"/>
      <c r="Y50" s="23"/>
      <c r="Z50" s="23"/>
    </row>
    <row r="51" spans="1:26" ht="7.15" customHeight="1"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5.5" x14ac:dyDescent="0.35">
      <c r="A52" s="23"/>
      <c r="B52" s="178" t="s">
        <v>39</v>
      </c>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45" customHeight="1" x14ac:dyDescent="0.35">
      <c r="A53" s="23"/>
      <c r="B53" s="233" t="s">
        <v>40</v>
      </c>
      <c r="C53" s="233"/>
      <c r="D53" s="233"/>
      <c r="E53" s="233"/>
      <c r="F53" s="233"/>
      <c r="G53" s="233"/>
      <c r="H53" s="233"/>
      <c r="I53" s="233"/>
      <c r="J53" s="233"/>
      <c r="K53" s="233"/>
      <c r="L53" s="233"/>
      <c r="M53" s="233"/>
      <c r="N53" s="233"/>
      <c r="O53" s="233"/>
      <c r="P53" s="23"/>
      <c r="Q53" s="23"/>
      <c r="R53" s="23"/>
      <c r="S53" s="23"/>
      <c r="T53" s="23"/>
      <c r="U53" s="23"/>
      <c r="V53" s="23"/>
      <c r="W53" s="23"/>
      <c r="X53" s="23"/>
      <c r="Y53" s="23"/>
      <c r="Z53" s="23"/>
    </row>
    <row r="54" spans="1:26" ht="17.25" customHeight="1" x14ac:dyDescent="0.35">
      <c r="A54" s="23"/>
      <c r="B54" s="26" t="s">
        <v>41</v>
      </c>
      <c r="C54" s="23"/>
      <c r="D54" s="23"/>
      <c r="E54" s="23"/>
      <c r="F54" s="23"/>
      <c r="G54" s="23"/>
      <c r="H54" s="23"/>
      <c r="I54" s="23"/>
      <c r="J54" s="23"/>
      <c r="K54" s="23"/>
      <c r="L54" s="23"/>
      <c r="M54" s="20"/>
      <c r="N54" s="23"/>
      <c r="O54" s="23"/>
      <c r="P54" s="23"/>
      <c r="Q54" s="23"/>
      <c r="R54" s="23"/>
      <c r="S54" s="23"/>
      <c r="T54" s="23"/>
      <c r="U54" s="23"/>
      <c r="V54" s="23"/>
      <c r="W54" s="23"/>
      <c r="X54" s="23"/>
      <c r="Y54" s="23"/>
      <c r="Z54" s="23"/>
    </row>
    <row r="55" spans="1:26" ht="17.25" customHeight="1" x14ac:dyDescent="0.35">
      <c r="A55" s="23"/>
      <c r="B55" s="26" t="s">
        <v>42</v>
      </c>
      <c r="C55" s="23"/>
      <c r="D55" s="23"/>
      <c r="E55" s="23"/>
      <c r="F55" s="23"/>
      <c r="G55" s="23"/>
      <c r="H55" s="23"/>
      <c r="I55" s="23"/>
      <c r="J55" s="23"/>
      <c r="K55" s="23"/>
      <c r="L55" s="23"/>
      <c r="M55" s="20"/>
      <c r="N55" s="23"/>
      <c r="O55" s="23"/>
      <c r="P55" s="23"/>
      <c r="Q55" s="23"/>
      <c r="R55" s="23"/>
      <c r="S55" s="23"/>
      <c r="T55" s="23"/>
      <c r="U55" s="23"/>
      <c r="V55" s="23"/>
      <c r="W55" s="23"/>
      <c r="X55" s="23"/>
      <c r="Y55" s="23"/>
      <c r="Z55" s="23"/>
    </row>
    <row r="56" spans="1:26" ht="17.25" customHeight="1" x14ac:dyDescent="0.35">
      <c r="A56" s="23"/>
      <c r="B56" s="26" t="s">
        <v>43</v>
      </c>
      <c r="C56" s="23"/>
      <c r="D56" s="23"/>
      <c r="E56" s="23"/>
      <c r="F56" s="23"/>
      <c r="G56" s="23"/>
      <c r="H56" s="23"/>
      <c r="I56" s="23"/>
      <c r="J56" s="23"/>
      <c r="K56" s="23"/>
      <c r="L56" s="23"/>
      <c r="M56" s="20"/>
      <c r="N56" s="23"/>
      <c r="O56" s="23"/>
      <c r="P56" s="23"/>
      <c r="Q56" s="23"/>
      <c r="R56" s="23"/>
      <c r="S56" s="23"/>
      <c r="T56" s="23"/>
      <c r="U56" s="23"/>
      <c r="V56" s="23"/>
      <c r="W56" s="23"/>
      <c r="X56" s="23"/>
      <c r="Y56" s="23"/>
      <c r="Z56" s="23"/>
    </row>
    <row r="57" spans="1:26" ht="17.25" customHeight="1" x14ac:dyDescent="0.35">
      <c r="A57" s="23"/>
      <c r="B57" s="26" t="s">
        <v>44</v>
      </c>
      <c r="C57" s="23"/>
      <c r="D57" s="23"/>
      <c r="E57" s="23"/>
      <c r="F57" s="23"/>
      <c r="G57" s="23"/>
      <c r="H57" s="23"/>
      <c r="I57" s="23"/>
      <c r="J57" s="23"/>
      <c r="K57" s="23"/>
      <c r="L57" s="23"/>
      <c r="M57" s="20"/>
      <c r="N57" s="23"/>
      <c r="O57" s="23"/>
      <c r="P57" s="23"/>
      <c r="Q57" s="23"/>
      <c r="R57" s="23"/>
      <c r="S57" s="23"/>
      <c r="T57" s="23"/>
      <c r="U57" s="23"/>
      <c r="V57" s="23"/>
      <c r="W57" s="23"/>
      <c r="X57" s="23"/>
      <c r="Y57" s="23"/>
      <c r="Z57" s="23"/>
    </row>
    <row r="58" spans="1:26" ht="17.25" customHeight="1" x14ac:dyDescent="0.35">
      <c r="A58" s="23"/>
      <c r="B58" s="26" t="s">
        <v>45</v>
      </c>
      <c r="C58" s="23"/>
      <c r="D58" s="23"/>
      <c r="E58" s="23"/>
      <c r="F58" s="23"/>
      <c r="G58" s="23"/>
      <c r="H58" s="23"/>
      <c r="I58" s="23"/>
      <c r="J58" s="23"/>
      <c r="K58" s="23"/>
      <c r="L58" s="23"/>
      <c r="M58" s="20"/>
      <c r="N58" s="23"/>
      <c r="O58" s="23"/>
      <c r="P58" s="23"/>
      <c r="Q58" s="23"/>
      <c r="R58" s="23"/>
      <c r="S58" s="23"/>
      <c r="T58" s="23"/>
      <c r="U58" s="23"/>
      <c r="V58" s="23"/>
      <c r="W58" s="23"/>
      <c r="X58" s="23"/>
      <c r="Y58" s="23"/>
      <c r="Z58" s="23"/>
    </row>
    <row r="59" spans="1:26" ht="17.25" customHeight="1" x14ac:dyDescent="0.35">
      <c r="A59" s="23"/>
      <c r="B59" s="26" t="s">
        <v>46</v>
      </c>
      <c r="C59" s="23"/>
      <c r="D59" s="23"/>
      <c r="E59" s="23"/>
      <c r="F59" s="23"/>
      <c r="G59" s="23"/>
      <c r="H59" s="23"/>
      <c r="I59" s="23"/>
      <c r="J59" s="23"/>
      <c r="K59" s="23"/>
      <c r="L59" s="23"/>
      <c r="M59" s="20"/>
      <c r="N59" s="23"/>
      <c r="O59" s="23"/>
      <c r="P59" s="23"/>
      <c r="Q59" s="23"/>
      <c r="R59" s="23"/>
      <c r="S59" s="23"/>
      <c r="T59" s="23"/>
      <c r="U59" s="23"/>
      <c r="V59" s="23"/>
      <c r="W59" s="23"/>
      <c r="X59" s="23"/>
      <c r="Y59" s="23"/>
      <c r="Z59" s="23"/>
    </row>
    <row r="60" spans="1:26" ht="17.25" customHeight="1" x14ac:dyDescent="0.35">
      <c r="A60" s="23"/>
      <c r="B60" s="26" t="s">
        <v>45</v>
      </c>
      <c r="C60" s="23"/>
      <c r="D60" s="23"/>
      <c r="E60" s="23"/>
      <c r="F60" s="23"/>
      <c r="G60" s="23"/>
      <c r="H60" s="23"/>
      <c r="I60" s="23"/>
      <c r="J60" s="23"/>
      <c r="K60" s="23"/>
      <c r="L60" s="23"/>
      <c r="M60" s="20"/>
      <c r="N60" s="23"/>
      <c r="O60" s="23"/>
      <c r="P60" s="23"/>
      <c r="Q60" s="23"/>
      <c r="R60" s="23"/>
      <c r="S60" s="23"/>
      <c r="T60" s="23"/>
      <c r="U60" s="23"/>
      <c r="V60" s="23"/>
      <c r="W60" s="23"/>
      <c r="X60" s="23"/>
      <c r="Y60" s="23"/>
      <c r="Z60" s="23"/>
    </row>
    <row r="61" spans="1:26" ht="17.25" customHeight="1" x14ac:dyDescent="0.35">
      <c r="A61" s="23"/>
      <c r="B61" s="26" t="s">
        <v>47</v>
      </c>
      <c r="C61" s="23"/>
      <c r="D61" s="23"/>
      <c r="E61" s="23"/>
      <c r="F61" s="23"/>
      <c r="G61" s="23"/>
      <c r="H61" s="23"/>
      <c r="I61" s="23"/>
      <c r="J61" s="23"/>
      <c r="K61" s="23"/>
      <c r="L61" s="23"/>
      <c r="M61" s="20"/>
      <c r="N61" s="23"/>
      <c r="O61" s="23"/>
      <c r="P61" s="23"/>
      <c r="Q61" s="23"/>
      <c r="R61" s="23"/>
      <c r="S61" s="23"/>
      <c r="T61" s="23"/>
      <c r="U61" s="23"/>
      <c r="V61" s="23"/>
      <c r="W61" s="23"/>
      <c r="X61" s="23"/>
      <c r="Y61" s="23"/>
      <c r="Z61" s="23"/>
    </row>
    <row r="62" spans="1:26" ht="17.25" customHeight="1" x14ac:dyDescent="0.35">
      <c r="A62" s="23"/>
      <c r="B62" s="26" t="s">
        <v>48</v>
      </c>
      <c r="C62" s="23"/>
      <c r="D62" s="23"/>
      <c r="E62" s="23"/>
      <c r="F62" s="23"/>
      <c r="G62" s="23"/>
      <c r="H62" s="23"/>
      <c r="I62" s="23"/>
      <c r="J62" s="23"/>
      <c r="K62" s="23"/>
      <c r="L62" s="23"/>
      <c r="M62" s="20"/>
      <c r="N62" s="23"/>
      <c r="O62" s="23"/>
      <c r="P62" s="23"/>
      <c r="Q62" s="23"/>
      <c r="R62" s="23"/>
      <c r="S62" s="23"/>
      <c r="T62" s="23"/>
      <c r="U62" s="23"/>
      <c r="V62" s="23"/>
      <c r="W62" s="23"/>
      <c r="X62" s="23"/>
      <c r="Y62" s="23"/>
      <c r="Z62" s="23"/>
    </row>
    <row r="63" spans="1:26" ht="17.25" customHeight="1" x14ac:dyDescent="0.35">
      <c r="A63" s="23"/>
      <c r="B63" s="26" t="s">
        <v>49</v>
      </c>
      <c r="C63" s="23"/>
      <c r="D63" s="23"/>
      <c r="E63" s="23"/>
      <c r="F63" s="23"/>
      <c r="G63" s="23"/>
      <c r="H63" s="23"/>
      <c r="I63" s="23"/>
      <c r="J63" s="23"/>
      <c r="K63" s="23"/>
      <c r="L63" s="23"/>
      <c r="M63" s="20"/>
      <c r="N63" s="23"/>
      <c r="O63" s="23"/>
      <c r="P63" s="23"/>
      <c r="Q63" s="23"/>
      <c r="R63" s="23"/>
      <c r="S63" s="23"/>
      <c r="T63" s="23"/>
      <c r="U63" s="23"/>
      <c r="V63" s="23"/>
      <c r="W63" s="23"/>
      <c r="X63" s="23"/>
      <c r="Y63" s="23"/>
      <c r="Z63" s="23"/>
    </row>
    <row r="64" spans="1:26" ht="17.25" customHeight="1" x14ac:dyDescent="0.35">
      <c r="A64" s="23"/>
      <c r="B64" s="26" t="s">
        <v>50</v>
      </c>
      <c r="C64" s="23"/>
      <c r="D64" s="23"/>
      <c r="E64" s="23"/>
      <c r="F64" s="23"/>
      <c r="G64" s="23"/>
      <c r="H64" s="23"/>
      <c r="I64" s="23"/>
      <c r="J64" s="23"/>
      <c r="K64" s="23"/>
      <c r="L64" s="23"/>
      <c r="M64" s="20"/>
      <c r="N64" s="23"/>
      <c r="O64" s="23"/>
      <c r="P64" s="23"/>
      <c r="Q64" s="23"/>
      <c r="R64" s="23"/>
      <c r="S64" s="23"/>
      <c r="T64" s="23"/>
      <c r="U64" s="23"/>
      <c r="V64" s="23"/>
      <c r="W64" s="23"/>
      <c r="X64" s="23"/>
      <c r="Y64" s="23"/>
      <c r="Z64" s="23"/>
    </row>
    <row r="65" spans="1:26" ht="17.25" customHeight="1" x14ac:dyDescent="0.35">
      <c r="A65" s="23"/>
      <c r="B65" s="26" t="s">
        <v>51</v>
      </c>
      <c r="C65" s="23"/>
      <c r="D65" s="23"/>
      <c r="E65" s="23"/>
      <c r="F65" s="23"/>
      <c r="G65" s="23"/>
      <c r="H65" s="23"/>
      <c r="I65" s="23"/>
      <c r="J65" s="23"/>
      <c r="K65" s="23"/>
      <c r="L65" s="23"/>
      <c r="M65" s="20"/>
      <c r="N65" s="23"/>
      <c r="O65" s="23"/>
      <c r="P65" s="23"/>
      <c r="Q65" s="23"/>
      <c r="R65" s="23"/>
      <c r="S65" s="23"/>
      <c r="T65" s="23"/>
      <c r="U65" s="23"/>
      <c r="V65" s="23"/>
      <c r="W65" s="23"/>
      <c r="X65" s="23"/>
      <c r="Y65" s="23"/>
      <c r="Z65" s="23"/>
    </row>
    <row r="66" spans="1:26" ht="17.25" customHeight="1" x14ac:dyDescent="0.35">
      <c r="A66" s="23"/>
      <c r="B66" s="26" t="s">
        <v>52</v>
      </c>
      <c r="C66" s="23"/>
      <c r="D66" s="23"/>
      <c r="E66" s="23"/>
      <c r="F66" s="23"/>
      <c r="G66" s="23"/>
      <c r="H66" s="23"/>
      <c r="I66" s="23"/>
      <c r="J66" s="23"/>
      <c r="K66" s="23"/>
      <c r="L66" s="23"/>
      <c r="M66" s="20"/>
      <c r="N66" s="23"/>
      <c r="O66" s="23"/>
      <c r="P66" s="23"/>
      <c r="Q66" s="23"/>
      <c r="R66" s="23"/>
      <c r="S66" s="23"/>
      <c r="T66" s="23"/>
      <c r="U66" s="23"/>
      <c r="V66" s="23"/>
      <c r="W66" s="23"/>
      <c r="X66" s="23"/>
      <c r="Y66" s="23"/>
      <c r="Z66" s="23"/>
    </row>
    <row r="67" spans="1:26" ht="7.15" customHeight="1" x14ac:dyDescent="0.35">
      <c r="A67" s="23"/>
      <c r="B67" s="99"/>
      <c r="C67" s="99"/>
      <c r="D67" s="99"/>
      <c r="E67" s="99"/>
      <c r="F67" s="99"/>
      <c r="G67" s="99"/>
      <c r="H67" s="99"/>
      <c r="I67" s="99"/>
      <c r="J67" s="99"/>
      <c r="K67" s="99"/>
      <c r="L67" s="99"/>
      <c r="M67" s="23"/>
      <c r="N67" s="23"/>
      <c r="O67" s="23"/>
      <c r="P67" s="23"/>
      <c r="Q67" s="23"/>
      <c r="R67" s="23"/>
      <c r="S67" s="23"/>
      <c r="T67" s="23"/>
      <c r="U67" s="23"/>
      <c r="V67" s="23"/>
      <c r="W67" s="23"/>
      <c r="X67" s="23"/>
      <c r="Y67" s="23"/>
      <c r="Z67" s="23"/>
    </row>
    <row r="68" spans="1:26" ht="19.5" customHeight="1" x14ac:dyDescent="0.35">
      <c r="A68" s="23"/>
      <c r="B68" s="177" t="s">
        <v>53</v>
      </c>
      <c r="C68" s="99"/>
      <c r="D68" s="99"/>
      <c r="E68" s="99"/>
      <c r="F68" s="99"/>
      <c r="G68" s="99"/>
      <c r="H68" s="99"/>
      <c r="I68" s="99"/>
      <c r="J68" s="99"/>
      <c r="K68" s="99"/>
      <c r="L68" s="99"/>
      <c r="M68" s="23"/>
      <c r="N68" s="23"/>
      <c r="O68" s="23"/>
      <c r="P68" s="23"/>
      <c r="Q68" s="23"/>
      <c r="R68" s="23"/>
      <c r="S68" s="23"/>
      <c r="T68" s="23"/>
      <c r="U68" s="23"/>
      <c r="V68" s="23"/>
      <c r="W68" s="23"/>
      <c r="X68" s="23"/>
      <c r="Y68" s="23"/>
      <c r="Z68" s="23"/>
    </row>
    <row r="69" spans="1:26" ht="19.5" customHeight="1" x14ac:dyDescent="0.35">
      <c r="A69" s="23"/>
      <c r="B69" s="102" t="s">
        <v>54</v>
      </c>
      <c r="C69" s="99"/>
      <c r="D69" s="99"/>
      <c r="E69" s="99"/>
      <c r="F69" s="99"/>
      <c r="G69" s="99"/>
      <c r="H69" s="99"/>
      <c r="I69" s="99"/>
      <c r="J69" s="99"/>
      <c r="K69" s="99"/>
      <c r="L69" s="99"/>
      <c r="M69" s="23"/>
      <c r="N69" s="23"/>
      <c r="O69" s="23"/>
      <c r="P69" s="23"/>
      <c r="Q69" s="23"/>
      <c r="R69" s="23"/>
      <c r="S69" s="23"/>
      <c r="T69" s="23"/>
      <c r="U69" s="23"/>
      <c r="V69" s="23"/>
      <c r="W69" s="23"/>
      <c r="X69" s="23"/>
      <c r="Y69" s="23"/>
      <c r="Z69" s="23"/>
    </row>
    <row r="70" spans="1:26" ht="19.5" customHeight="1" x14ac:dyDescent="0.35">
      <c r="A70" s="23"/>
      <c r="B70" s="23" t="s">
        <v>55</v>
      </c>
      <c r="C70" s="99"/>
      <c r="D70" s="99"/>
      <c r="E70" s="99"/>
      <c r="F70" s="99"/>
      <c r="G70" s="99"/>
      <c r="H70" s="99"/>
      <c r="I70" s="99"/>
      <c r="J70" s="99"/>
      <c r="K70" s="99"/>
      <c r="L70" s="99"/>
      <c r="M70" s="23"/>
      <c r="N70" s="23"/>
      <c r="O70" s="23"/>
      <c r="P70" s="23"/>
      <c r="Q70" s="23"/>
      <c r="R70" s="23"/>
      <c r="S70" s="23"/>
      <c r="T70" s="23"/>
      <c r="U70" s="23"/>
      <c r="V70" s="23"/>
      <c r="W70" s="23"/>
      <c r="X70" s="23"/>
      <c r="Y70" s="23"/>
      <c r="Z70" s="23"/>
    </row>
    <row r="71" spans="1:26" ht="5.25" customHeight="1" x14ac:dyDescent="0.35">
      <c r="A71" s="23"/>
      <c r="B71" s="23"/>
      <c r="C71" s="99"/>
      <c r="D71" s="99"/>
      <c r="E71" s="99"/>
      <c r="F71" s="99"/>
      <c r="G71" s="99"/>
      <c r="H71" s="99"/>
      <c r="I71" s="99"/>
      <c r="J71" s="99"/>
      <c r="K71" s="99"/>
      <c r="L71" s="99"/>
      <c r="M71" s="23"/>
      <c r="N71" s="23"/>
      <c r="O71" s="23"/>
      <c r="P71" s="23"/>
      <c r="Q71" s="23"/>
      <c r="R71" s="23"/>
      <c r="S71" s="23"/>
      <c r="T71" s="23"/>
      <c r="U71" s="23"/>
      <c r="V71" s="23"/>
      <c r="W71" s="23"/>
      <c r="X71" s="23"/>
      <c r="Y71" s="23"/>
      <c r="Z71" s="23"/>
    </row>
    <row r="72" spans="1:26" ht="19.5" customHeight="1" x14ac:dyDescent="0.35">
      <c r="A72" s="23"/>
      <c r="B72" s="102" t="s">
        <v>56</v>
      </c>
      <c r="C72" s="99"/>
      <c r="D72" s="99"/>
      <c r="E72" s="99"/>
      <c r="F72" s="99"/>
      <c r="G72" s="99"/>
      <c r="H72" s="99"/>
      <c r="I72" s="99"/>
      <c r="J72" s="99"/>
      <c r="K72" s="99"/>
      <c r="L72" s="99"/>
      <c r="M72" s="23"/>
      <c r="N72" s="23"/>
      <c r="O72" s="23"/>
      <c r="P72" s="23"/>
      <c r="Q72" s="23"/>
      <c r="R72" s="23"/>
      <c r="S72" s="23"/>
      <c r="T72" s="23"/>
      <c r="U72" s="23"/>
      <c r="V72" s="23"/>
      <c r="W72" s="23"/>
      <c r="X72" s="23"/>
      <c r="Y72" s="23"/>
      <c r="Z72" s="23"/>
    </row>
    <row r="73" spans="1:26" ht="19.5" customHeight="1" x14ac:dyDescent="0.35">
      <c r="A73" s="23"/>
      <c r="B73" s="231" t="s">
        <v>57</v>
      </c>
      <c r="C73" s="99"/>
      <c r="D73" s="99"/>
      <c r="E73" s="99"/>
      <c r="F73" s="99"/>
      <c r="G73" s="99"/>
      <c r="H73" s="99"/>
      <c r="I73" s="99"/>
      <c r="J73" s="99"/>
      <c r="K73" s="99"/>
      <c r="L73" s="99"/>
      <c r="M73" s="23"/>
      <c r="N73" s="23"/>
      <c r="O73" s="23"/>
      <c r="P73" s="23"/>
      <c r="Q73" s="23"/>
      <c r="R73" s="23"/>
      <c r="S73" s="23"/>
      <c r="T73" s="23"/>
      <c r="U73" s="23"/>
      <c r="V73" s="23"/>
      <c r="W73" s="23"/>
      <c r="X73" s="23"/>
      <c r="Y73" s="23"/>
      <c r="Z73" s="23"/>
    </row>
    <row r="74" spans="1:26" ht="19.5" customHeight="1" x14ac:dyDescent="0.35">
      <c r="A74" s="23"/>
      <c r="B74" s="100" t="s">
        <v>58</v>
      </c>
      <c r="C74" s="99"/>
      <c r="D74" s="99"/>
      <c r="E74" s="99"/>
      <c r="F74" s="99"/>
      <c r="G74" s="99"/>
      <c r="H74" s="99"/>
      <c r="I74" s="99"/>
      <c r="J74" s="99"/>
      <c r="K74" s="99"/>
      <c r="L74" s="99"/>
      <c r="M74" s="23"/>
      <c r="N74" s="23"/>
      <c r="O74" s="23"/>
      <c r="P74" s="23"/>
      <c r="Q74" s="23"/>
      <c r="R74" s="23"/>
      <c r="S74" s="23"/>
      <c r="T74" s="23"/>
      <c r="U74" s="23"/>
      <c r="V74" s="23"/>
      <c r="W74" s="23"/>
      <c r="X74" s="23"/>
      <c r="Y74" s="23"/>
      <c r="Z74" s="23"/>
    </row>
    <row r="75" spans="1:26" ht="17.5" customHeight="1" x14ac:dyDescent="0.35">
      <c r="A75" s="23"/>
      <c r="B75" s="101" t="s">
        <v>59</v>
      </c>
      <c r="C75" s="99"/>
      <c r="D75" s="99"/>
      <c r="E75" s="99"/>
      <c r="F75" s="99"/>
      <c r="G75" s="99"/>
      <c r="H75" s="99"/>
      <c r="I75" s="99"/>
      <c r="J75" s="99"/>
      <c r="K75" s="99"/>
      <c r="L75" s="99"/>
      <c r="M75" s="23"/>
      <c r="N75" s="23"/>
      <c r="O75" s="23"/>
      <c r="P75" s="23"/>
      <c r="Q75" s="23"/>
      <c r="R75" s="23"/>
      <c r="S75" s="23"/>
      <c r="T75" s="23"/>
      <c r="U75" s="23"/>
      <c r="V75" s="23"/>
      <c r="W75" s="23"/>
      <c r="X75" s="23"/>
      <c r="Y75" s="23"/>
      <c r="Z75" s="23"/>
    </row>
    <row r="76" spans="1:26" ht="7.15" customHeight="1"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64.900000000000006" customHeight="1" x14ac:dyDescent="0.35">
      <c r="A77" s="23"/>
      <c r="B77" s="23"/>
      <c r="C77" s="23"/>
      <c r="D77" s="23"/>
      <c r="E77" s="23"/>
      <c r="F77" s="23"/>
      <c r="G77" s="23"/>
      <c r="H77" s="23"/>
      <c r="I77" s="23"/>
      <c r="J77" s="23"/>
      <c r="K77" s="23"/>
      <c r="L77" s="23"/>
      <c r="M77" s="20"/>
      <c r="N77" s="23"/>
      <c r="O77" s="23"/>
      <c r="P77" s="23"/>
      <c r="Q77" s="23"/>
      <c r="R77" s="23"/>
      <c r="S77" s="23"/>
      <c r="T77" s="23"/>
      <c r="U77" s="23"/>
      <c r="V77" s="23"/>
      <c r="W77" s="23"/>
      <c r="X77" s="23"/>
      <c r="Y77" s="23"/>
      <c r="Z77" s="23"/>
    </row>
    <row r="78" spans="1:26"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x14ac:dyDescent="0.35">
      <c r="A139" s="23" t="s">
        <v>60</v>
      </c>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sheetData>
  <mergeCells count="7">
    <mergeCell ref="B53:O53"/>
    <mergeCell ref="A1:J1"/>
    <mergeCell ref="B50:L50"/>
    <mergeCell ref="B6:L6"/>
    <mergeCell ref="B4:L4"/>
    <mergeCell ref="B10:L10"/>
    <mergeCell ref="B12:L12"/>
  </mergeCells>
  <hyperlinks>
    <hyperlink ref="B14" location="'Building Information'!A1" display="Building Information" xr:uid="{00000000-0004-0000-0000-000000000000}"/>
    <hyperlink ref="B49" location="'ECM Summary'!A1" display="ECM Summary" xr:uid="{00000000-0004-0000-0000-000002000000}"/>
    <hyperlink ref="B75" r:id="rId1" display="mailto:energystrategy@energystar.gov" xr:uid="{6F022066-5358-4F7C-8695-3A3BA8D6331A}"/>
    <hyperlink ref="B69" location="'Quick Converter'!A1" display="Quick Converter" xr:uid="{00000000-0004-0000-0000-000001000000}"/>
    <hyperlink ref="B24" location="'Utility Costs'!A1" display="Utility Costs" xr:uid="{3A234A47-5A1F-4536-B074-1BEC299B6953}"/>
    <hyperlink ref="B30" location="'Utility Load Profiles'!A1" display="Utility Load Profiles" xr:uid="{9D05B054-6E48-494E-BE8A-EB3AB5292FE1}"/>
    <hyperlink ref="B35" location="'Significant Energy Users'!A1" display="Significant Energy Users" xr:uid="{3B807EEC-C696-46EF-8E4C-A12631175AA6}"/>
    <hyperlink ref="B73" r:id="rId2" display="https://industrialresources.ornl.gov/measur/downloads" xr:uid="{F74B1A46-B9C2-453C-92FB-B97EF331BDF2}"/>
  </hyperlinks>
  <pageMargins left="0.7" right="0.7" top="0.75" bottom="0.75" header="0.3" footer="0.3"/>
  <pageSetup scale="58"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B8670-2793-4DA5-8093-5C4E83AFAD00}">
  <sheetPr>
    <tabColor theme="3" tint="0.39997558519241921"/>
  </sheetPr>
  <dimension ref="A1:X47"/>
  <sheetViews>
    <sheetView showGridLines="0" topLeftCell="A16"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4'!F27*'Building Information'!E27)+('ECM 4'!G27*'Building Information'!E28)+('ECM 4'!H27*'Building Information'!E29)+('ECM 4'!I27*'Building Information'!E30)</f>
        <v>0</v>
      </c>
      <c r="K27" s="209" t="e">
        <f>((E27*'Building Information'!B37)+('ECM 4'!F27*'Building Information'!B38)+('ECM 4'!G27*'Building Information'!B40)+('ECM 4'!H27*'Building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11" priority="1"/>
  </conditionalFormatting>
  <dataValidations count="2">
    <dataValidation type="list" allowBlank="1" showInputMessage="1" showErrorMessage="1" sqref="D7:H7" xr:uid="{05A99D23-06DE-43C7-A2A8-8014B8E45188}">
      <formula1>Category</formula1>
    </dataValidation>
    <dataValidation type="list" allowBlank="1" showInputMessage="1" showErrorMessage="1" sqref="D8:H8" xr:uid="{6494B36F-42EF-417B-B4D1-05840A06778C}">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54CA581-E36A-44F2-A204-BD25F3135372}">
          <x14:formula1>
            <xm:f>Lists!$J$3:$J$11</xm:f>
          </x14:formula1>
          <xm:sqref>D12:H12</xm:sqref>
        </x14:dataValidation>
        <x14:dataValidation type="list" allowBlank="1" showInputMessage="1" showErrorMessage="1" xr:uid="{E1C26C8E-45C2-4EA8-89A3-AEAF269D71F5}">
          <x14:formula1>
            <xm:f>Lists!$G$3:$G$4</xm:f>
          </x14:formula1>
          <xm:sqref>J7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75F6-D3BE-4FE1-B007-092A54AC8F77}">
  <sheetPr>
    <tabColor theme="3" tint="0.39997558519241921"/>
  </sheetPr>
  <dimension ref="A1:X47"/>
  <sheetViews>
    <sheetView showGridLines="0" topLeftCell="A15"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5'!F27*'Building Information'!E27)+('ECM 5'!G27*'Building Information'!E28)+('ECM 5'!H27*'Building Information'!E29)+('ECM 5'!I27*'Building Information'!E30)</f>
        <v>0</v>
      </c>
      <c r="K27" s="209" t="e">
        <f>((E27*'Building Information'!B37)+('ECM 5'!F27*'Building Information'!B38)+('ECM 5'!G27*'Building Information'!B40)+('ECM 5'!H27*'Building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10" priority="1"/>
  </conditionalFormatting>
  <dataValidations count="2">
    <dataValidation type="list" allowBlank="1" showInputMessage="1" showErrorMessage="1" sqref="D7:H7" xr:uid="{AC57451F-9FA8-4178-9BEC-ADCC2C292118}">
      <formula1>Category</formula1>
    </dataValidation>
    <dataValidation type="list" allowBlank="1" showInputMessage="1" showErrorMessage="1" sqref="D8:H8" xr:uid="{AEF10839-0AC2-4055-B256-B26080942099}">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E76D08D-8DDC-40A8-B345-763AD45E3048}">
          <x14:formula1>
            <xm:f>Lists!$G$3:$G$4</xm:f>
          </x14:formula1>
          <xm:sqref>J7</xm:sqref>
        </x14:dataValidation>
        <x14:dataValidation type="list" allowBlank="1" showInputMessage="1" showErrorMessage="1" xr:uid="{B2D2AE35-588B-4FC2-8A3C-D9776FFFEFD3}">
          <x14:formula1>
            <xm:f>Lists!$J$3:$J$11</xm:f>
          </x14:formula1>
          <xm:sqref>D12:H12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F93A4-2B2C-422A-819D-B61E356F79BD}">
  <sheetPr>
    <tabColor theme="3" tint="0.39997558519241921"/>
  </sheetPr>
  <dimension ref="A1:X47"/>
  <sheetViews>
    <sheetView showGridLines="0" topLeftCell="A13"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6'!F27*'Building Information'!E27)+('ECM 6'!G27*'Building Information'!E28)+('ECM 6'!H27*'Building Information'!E29)+('ECM 6'!I27*'Building Information'!E30)</f>
        <v>0</v>
      </c>
      <c r="K27" s="209" t="e">
        <f>((E27*'Building Information'!B37)+('ECM 6'!F27*'Building Information'!B38)+('ECM 6'!G27*'Building Information'!B40)+('ECM 6'!H27*'Building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9" priority="1"/>
  </conditionalFormatting>
  <dataValidations count="2">
    <dataValidation type="list" allowBlank="1" showInputMessage="1" showErrorMessage="1" sqref="D7:H7" xr:uid="{FB61C5FD-F9E3-435C-9697-0E2D4CFC9DE8}">
      <formula1>Category</formula1>
    </dataValidation>
    <dataValidation type="list" allowBlank="1" showInputMessage="1" showErrorMessage="1" sqref="D8:H8" xr:uid="{C1365746-598F-422D-87CA-B705BC899502}">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86F694A-B61A-4E8E-99EA-BB442CF60A22}">
          <x14:formula1>
            <xm:f>Lists!$J$3:$J$11</xm:f>
          </x14:formula1>
          <xm:sqref>D12:H12</xm:sqref>
        </x14:dataValidation>
        <x14:dataValidation type="list" allowBlank="1" showInputMessage="1" showErrorMessage="1" xr:uid="{746189CD-7C39-4F36-8F73-4FDEA915C99B}">
          <x14:formula1>
            <xm:f>Lists!$G$3:$G$4</xm:f>
          </x14:formula1>
          <xm:sqref>J7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0FEF0-3C25-4258-961E-772CA84CC67A}">
  <sheetPr>
    <tabColor theme="3" tint="0.39997558519241921"/>
  </sheetPr>
  <dimension ref="A1:X47"/>
  <sheetViews>
    <sheetView showGridLines="0" topLeftCell="A16"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7'!F27*'Building Information'!E27)+('ECM 7'!G27*'Building Information'!E28)+('ECM 7'!H27*'Building Information'!E29)+('ECM 7'!I27*'Building Information'!E30)</f>
        <v>0</v>
      </c>
      <c r="K27" s="209" t="e">
        <f>((E27*'Building Information'!B37)+('ECM 7'!F27*'Building Information'!B38)+('ECM 7'!G27*'Building Information'!B40)+('ECM 7'!H27*'Building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8" priority="1"/>
  </conditionalFormatting>
  <dataValidations count="2">
    <dataValidation type="list" allowBlank="1" showInputMessage="1" showErrorMessage="1" sqref="D7:H7" xr:uid="{4D09F38D-48EE-4F8F-816C-3792FB2B5078}">
      <formula1>Category</formula1>
    </dataValidation>
    <dataValidation type="list" allowBlank="1" showInputMessage="1" showErrorMessage="1" sqref="D8:H8" xr:uid="{F3DA6EF5-A777-48F8-B2F9-732B6A90D724}">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2F7BD64-2CA0-40AB-97AF-8F36D4FE5139}">
          <x14:formula1>
            <xm:f>Lists!$G$3:$G$4</xm:f>
          </x14:formula1>
          <xm:sqref>J7</xm:sqref>
        </x14:dataValidation>
        <x14:dataValidation type="list" allowBlank="1" showInputMessage="1" showErrorMessage="1" xr:uid="{4B864F76-A80F-4463-AFC7-116857D79207}">
          <x14:formula1>
            <xm:f>Lists!$J$3:$J$11</xm:f>
          </x14:formula1>
          <xm:sqref>D12:H12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32279-F100-4B74-95BC-6370BD1A889E}">
  <sheetPr>
    <tabColor theme="3" tint="0.39997558519241921"/>
  </sheetPr>
  <dimension ref="A1:X47"/>
  <sheetViews>
    <sheetView showGridLines="0" topLeftCell="A20"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8'!F27*'Building Information'!E27)+('ECM 8'!G27*'Building Information'!E28)+('ECM 8'!H27*'Building Information'!E29)+('ECM 8'!I27*'Building Information'!E30)</f>
        <v>0</v>
      </c>
      <c r="K27" s="209" t="e">
        <f>((E27*'Building Information'!B37)+('ECM 8'!F27*'Building Information'!B38)+('ECM 8'!G27*'Building Information'!B40)+('ECM 8'!H27*'Building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7" priority="1"/>
  </conditionalFormatting>
  <dataValidations count="2">
    <dataValidation type="list" allowBlank="1" showInputMessage="1" showErrorMessage="1" sqref="D7:H7" xr:uid="{A14B2C10-0E99-497C-9B77-026311A2F576}">
      <formula1>Category</formula1>
    </dataValidation>
    <dataValidation type="list" allowBlank="1" showInputMessage="1" showErrorMessage="1" sqref="D8:H8" xr:uid="{78F7B8A6-4E7F-4DEB-9913-4CB94921320B}">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4941E5A-F5CF-4F5D-8FB0-8D1061A5A918}">
          <x14:formula1>
            <xm:f>Lists!$J$3:$J$11</xm:f>
          </x14:formula1>
          <xm:sqref>D12:H12</xm:sqref>
        </x14:dataValidation>
        <x14:dataValidation type="list" allowBlank="1" showInputMessage="1" showErrorMessage="1" xr:uid="{FD345E72-5942-40B2-BA1D-BD3D0B7B6CBA}">
          <x14:formula1>
            <xm:f>Lists!$G$3:$G$4</xm:f>
          </x14:formula1>
          <xm:sqref>J7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06B1F-21E4-477F-BEAE-927D884650E7}">
  <sheetPr>
    <tabColor theme="3" tint="0.39997558519241921"/>
  </sheetPr>
  <dimension ref="A1:X47"/>
  <sheetViews>
    <sheetView showGridLines="0" topLeftCell="A18"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9'!F27*'Building Information'!E27)+('ECM 9'!G27*'Building Information'!E28)+('ECM 9'!H27*'Building Information'!E29)+('ECM 9'!I27*'Building Information'!E30)</f>
        <v>0</v>
      </c>
      <c r="K27" s="209" t="e">
        <f>((E27*'Building Information'!B37)+('ECM 9'!F27*'Building Information'!B38)+('ECM 9'!G27*'Building Information'!B40)+('ECM 9'!H27*'Building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6" priority="1"/>
  </conditionalFormatting>
  <dataValidations count="2">
    <dataValidation type="list" allowBlank="1" showInputMessage="1" showErrorMessage="1" sqref="D7:H7" xr:uid="{0DC259A0-D7AD-4FF5-A129-43CF04C3A0F6}">
      <formula1>Category</formula1>
    </dataValidation>
    <dataValidation type="list" allowBlank="1" showInputMessage="1" showErrorMessage="1" sqref="D8:H8" xr:uid="{52826949-1CDC-44F3-8ABA-144816B1DF5C}">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FDB5FB70-5A60-4B16-9A98-F7A8B81EB13B}">
          <x14:formula1>
            <xm:f>Lists!$G$3:$G$4</xm:f>
          </x14:formula1>
          <xm:sqref>J7</xm:sqref>
        </x14:dataValidation>
        <x14:dataValidation type="list" allowBlank="1" showInputMessage="1" showErrorMessage="1" xr:uid="{9F0E29CD-0731-4296-9660-6147E2DB82EC}">
          <x14:formula1>
            <xm:f>Lists!$J$3:$J$11</xm:f>
          </x14:formula1>
          <xm:sqref>D12:H12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ED5F3-4B8F-4E14-BB37-5CC163BA7B86}">
  <sheetPr>
    <tabColor theme="3" tint="0.39997558519241921"/>
  </sheetPr>
  <dimension ref="A1:X47"/>
  <sheetViews>
    <sheetView showGridLines="0" topLeftCell="A10"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10'!F27*'Building Information'!E27)+('ECM 10'!G27*'Building Information'!E28)+('ECM 10'!H27*'Building Information'!E29)+('ECM 10'!I27*'Building Information'!E30)</f>
        <v>0</v>
      </c>
      <c r="K27" s="209" t="e">
        <f>((E27*'Building Information'!B37)+('ECM 10'!F27*'Building Information'!B38)+('ECM 10'!G27*'Building Information'!B40)+('ECM 10'!H27*'Building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5" priority="1"/>
  </conditionalFormatting>
  <dataValidations count="2">
    <dataValidation type="list" allowBlank="1" showInputMessage="1" showErrorMessage="1" sqref="D7:H7" xr:uid="{F87BFED8-E9AE-4C54-8F68-9EB3356BADEC}">
      <formula1>Category</formula1>
    </dataValidation>
    <dataValidation type="list" allowBlank="1" showInputMessage="1" showErrorMessage="1" sqref="D8:H8" xr:uid="{FAD1D39A-B791-4EFA-9180-80B724A255FF}">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C49106A-697B-4548-BF22-8FA6EA0FDE35}">
          <x14:formula1>
            <xm:f>Lists!$J$3:$J$11</xm:f>
          </x14:formula1>
          <xm:sqref>D12:H12</xm:sqref>
        </x14:dataValidation>
        <x14:dataValidation type="list" allowBlank="1" showInputMessage="1" showErrorMessage="1" xr:uid="{2ECD095B-CC11-43F0-AEE0-5F9AE42E9494}">
          <x14:formula1>
            <xm:f>Lists!$G$3:$G$4</xm:f>
          </x14:formula1>
          <xm:sqref>J7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F9B3E-03C6-453F-A9E4-0BA6BE5550E4}">
  <sheetPr>
    <tabColor theme="3" tint="0.39997558519241921"/>
  </sheetPr>
  <dimension ref="A1:X47"/>
  <sheetViews>
    <sheetView showGridLines="0" topLeftCell="A13"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11'!F27*'Building Information'!E27)+('ECM 11'!G27*'Building Information'!E28)+('ECM 11'!H27*'Building Information'!E29)+('ECM 11'!I27*'Building Information'!E30)</f>
        <v>0</v>
      </c>
      <c r="K27" s="209" t="e">
        <f>((E27*'Building Information'!B37)+('ECM 11'!F27*'Building Information'!B38)+('ECM 11'!G27*'Building Information'!B40)+('ECM 11'!H27*'Building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4" priority="1"/>
  </conditionalFormatting>
  <dataValidations count="2">
    <dataValidation type="list" allowBlank="1" showInputMessage="1" showErrorMessage="1" sqref="D7:H7" xr:uid="{C52830B6-0836-47C3-B1FF-232D303AD168}">
      <formula1>Category</formula1>
    </dataValidation>
    <dataValidation type="list" allowBlank="1" showInputMessage="1" showErrorMessage="1" sqref="D8:H8" xr:uid="{0F5A5E0E-8D16-4E99-BEE0-149BEFF43B63}">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A08108C-3DC3-4065-B0A9-A8D9DF1272C4}">
          <x14:formula1>
            <xm:f>Lists!$G$3:$G$4</xm:f>
          </x14:formula1>
          <xm:sqref>J7</xm:sqref>
        </x14:dataValidation>
        <x14:dataValidation type="list" allowBlank="1" showInputMessage="1" showErrorMessage="1" xr:uid="{D0E76426-B447-464B-B5A1-8F6B7F1E952F}">
          <x14:formula1>
            <xm:f>Lists!$J$3:$J$11</xm:f>
          </x14:formula1>
          <xm:sqref>D12:H12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BA63-BB20-4573-8165-160ABA3F9ADF}">
  <sheetPr>
    <tabColor theme="3" tint="0.39997558519241921"/>
  </sheetPr>
  <dimension ref="A1:X47"/>
  <sheetViews>
    <sheetView showGridLines="0" topLeftCell="A14"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12'!F27*'Building Information'!E27)+('ECM 12'!G27*'Building Information'!E28)+('ECM 12'!H27*'Building Information'!E29)+('ECM 12'!I27*'Building Information'!E30)</f>
        <v>0</v>
      </c>
      <c r="K27" s="209" t="e">
        <f>((E27*'Building Information'!B37)+('ECM 12'!F27*'Building Information'!B38)+('ECM 12'!G27*'Building Information'!B40)+('ECM 12'!H27*'Building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3" priority="1"/>
  </conditionalFormatting>
  <dataValidations count="2">
    <dataValidation type="list" allowBlank="1" showInputMessage="1" showErrorMessage="1" sqref="D7:H7" xr:uid="{FA504C32-2B11-4BB9-A72D-9B6FE7E0DF6C}">
      <formula1>Category</formula1>
    </dataValidation>
    <dataValidation type="list" allowBlank="1" showInputMessage="1" showErrorMessage="1" sqref="D8:H8" xr:uid="{6346256F-3C86-4B2D-8B51-4B117C6D5C96}">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DB01E3E-0BA8-441C-8F38-047300E96191}">
          <x14:formula1>
            <xm:f>Lists!$J$3:$J$11</xm:f>
          </x14:formula1>
          <xm:sqref>D12:H12</xm:sqref>
        </x14:dataValidation>
        <x14:dataValidation type="list" allowBlank="1" showInputMessage="1" showErrorMessage="1" xr:uid="{0D83BBA5-357C-42C5-B1A7-5A96B1FFD2AE}">
          <x14:formula1>
            <xm:f>Lists!$G$3:$G$4</xm:f>
          </x14:formula1>
          <xm:sqref>J7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9B3AE-B427-48B9-AF1E-09C116267F41}">
  <sheetPr>
    <tabColor theme="3" tint="0.39997558519241921"/>
  </sheetPr>
  <dimension ref="A1:X47"/>
  <sheetViews>
    <sheetView showGridLines="0" topLeftCell="A18"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13'!F27*'Building Information'!E27)+('ECM 13'!G27*'Building Information'!E28)+('ECM 13'!H27*'Building Information'!E29)+('ECM 13'!I27*'Building Information'!E30)</f>
        <v>0</v>
      </c>
      <c r="K27" s="209" t="e">
        <f>((E27*'Building Information'!B37)+('ECM 13'!F27*'Building Information'!B38)+('ECM 13'!G27*'Building Information'!B40)+('ECM 13'!H27*'Building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2" priority="1"/>
  </conditionalFormatting>
  <dataValidations count="2">
    <dataValidation type="list" allowBlank="1" showInputMessage="1" showErrorMessage="1" sqref="D7:H7" xr:uid="{1A71429E-4D74-4118-8C2E-D2568AEDDDAF}">
      <formula1>Category</formula1>
    </dataValidation>
    <dataValidation type="list" allowBlank="1" showInputMessage="1" showErrorMessage="1" sqref="D8:H8" xr:uid="{BCD96DAC-B047-4B97-97ED-E3F9C34BD8AE}">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57E38E9-B570-4553-8F24-16332B7B23B9}">
          <x14:formula1>
            <xm:f>Lists!$G$3:$G$4</xm:f>
          </x14:formula1>
          <xm:sqref>J7</xm:sqref>
        </x14:dataValidation>
        <x14:dataValidation type="list" allowBlank="1" showInputMessage="1" showErrorMessage="1" xr:uid="{934003EE-2F4A-4ABC-A6D4-BCAE2F197105}">
          <x14:formula1>
            <xm:f>Lists!$J$3:$J$11</xm:f>
          </x14:formula1>
          <xm:sqref>D12:H12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5"/>
    <pageSetUpPr fitToPage="1"/>
  </sheetPr>
  <dimension ref="A1:Y89"/>
  <sheetViews>
    <sheetView tabSelected="1" zoomScale="76" workbookViewId="0">
      <selection sqref="A1:H1"/>
    </sheetView>
  </sheetViews>
  <sheetFormatPr defaultColWidth="8.81640625" defaultRowHeight="14.5" x14ac:dyDescent="0.35"/>
  <cols>
    <col min="1" max="1" width="25.1796875" customWidth="1"/>
    <col min="2" max="2" width="23" customWidth="1"/>
    <col min="3" max="3" width="18.7265625" customWidth="1"/>
    <col min="4" max="7" width="18" customWidth="1"/>
    <col min="8" max="8" width="20.453125" customWidth="1"/>
  </cols>
  <sheetData>
    <row r="1" spans="1:25" ht="64.900000000000006" customHeight="1" x14ac:dyDescent="0.35">
      <c r="A1" s="234" t="s">
        <v>7</v>
      </c>
      <c r="B1" s="234"/>
      <c r="C1" s="234"/>
      <c r="D1" s="234"/>
      <c r="E1" s="234"/>
      <c r="F1" s="234"/>
      <c r="G1" s="234"/>
      <c r="H1" s="234"/>
      <c r="I1" s="56"/>
      <c r="J1" s="56"/>
      <c r="K1" s="56"/>
      <c r="L1" s="23"/>
      <c r="M1" s="23"/>
      <c r="N1" s="23"/>
      <c r="O1" s="23"/>
      <c r="P1" s="23"/>
      <c r="Q1" s="23"/>
      <c r="R1" s="23"/>
      <c r="S1" s="23"/>
      <c r="T1" s="23"/>
      <c r="U1" s="23"/>
      <c r="V1" s="23"/>
      <c r="W1" s="23"/>
      <c r="X1" s="23"/>
      <c r="Y1" s="23"/>
    </row>
    <row r="2" spans="1:25" ht="4.9000000000000004" customHeight="1" x14ac:dyDescent="0.35">
      <c r="A2" s="49"/>
      <c r="B2" s="49"/>
      <c r="C2" s="49"/>
      <c r="D2" s="49"/>
      <c r="E2" s="49"/>
      <c r="F2" s="23"/>
      <c r="G2" s="23"/>
      <c r="H2" s="23"/>
      <c r="I2" s="23"/>
      <c r="J2" s="23"/>
      <c r="K2" s="23"/>
      <c r="L2" s="23"/>
      <c r="M2" s="23"/>
      <c r="N2" s="23"/>
      <c r="O2" s="23"/>
      <c r="P2" s="23"/>
      <c r="Q2" s="23"/>
      <c r="R2" s="23"/>
      <c r="S2" s="23"/>
      <c r="T2" s="23"/>
      <c r="U2" s="23"/>
      <c r="V2" s="23"/>
      <c r="W2" s="23"/>
      <c r="X2" s="23"/>
      <c r="Y2" s="23"/>
    </row>
    <row r="3" spans="1:25" ht="14.25" customHeight="1" x14ac:dyDescent="0.35">
      <c r="A3" s="109" t="s">
        <v>61</v>
      </c>
      <c r="B3" s="23"/>
      <c r="C3" s="23"/>
      <c r="D3" s="23"/>
      <c r="E3" s="23"/>
      <c r="F3" s="23"/>
      <c r="G3" s="23"/>
      <c r="H3" s="23"/>
      <c r="I3" s="23"/>
      <c r="J3" s="23"/>
      <c r="K3" s="23"/>
      <c r="L3" s="23"/>
      <c r="M3" s="23"/>
      <c r="N3" s="23"/>
      <c r="O3" s="23"/>
      <c r="P3" s="23"/>
      <c r="Q3" s="23"/>
      <c r="R3" s="23"/>
      <c r="S3" s="23"/>
      <c r="T3" s="23"/>
      <c r="U3" s="23"/>
      <c r="V3" s="23"/>
      <c r="W3" s="23"/>
      <c r="X3" s="23"/>
      <c r="Y3" s="23"/>
    </row>
    <row r="4" spans="1:25" ht="14.25" customHeight="1" x14ac:dyDescent="0.35">
      <c r="B4" s="23"/>
      <c r="C4" s="23"/>
      <c r="D4" s="23"/>
      <c r="E4" s="23"/>
      <c r="F4" s="23"/>
      <c r="G4" s="23"/>
      <c r="H4" s="23"/>
      <c r="I4" s="23"/>
      <c r="J4" s="23"/>
      <c r="K4" s="23"/>
      <c r="L4" s="23"/>
      <c r="M4" s="23"/>
      <c r="N4" s="23"/>
      <c r="O4" s="23"/>
      <c r="P4" s="23"/>
      <c r="Q4" s="23"/>
      <c r="R4" s="23"/>
      <c r="S4" s="23"/>
      <c r="T4" s="23"/>
      <c r="U4" s="23"/>
      <c r="V4" s="23"/>
      <c r="W4" s="23"/>
      <c r="X4" s="23"/>
      <c r="Y4" s="23"/>
    </row>
    <row r="5" spans="1:25" x14ac:dyDescent="0.35">
      <c r="A5" s="50" t="s">
        <v>62</v>
      </c>
      <c r="B5" s="239"/>
      <c r="C5" s="238"/>
      <c r="D5" s="23"/>
      <c r="E5" s="23"/>
      <c r="F5" s="54"/>
      <c r="G5" s="23"/>
      <c r="H5" s="23"/>
      <c r="I5" s="23"/>
      <c r="J5" s="23"/>
      <c r="K5" s="23"/>
      <c r="L5" s="23"/>
      <c r="M5" s="23"/>
      <c r="N5" s="23"/>
      <c r="O5" s="23"/>
      <c r="P5" s="23"/>
      <c r="Q5" s="23"/>
      <c r="R5" s="23"/>
      <c r="S5" s="23"/>
      <c r="T5" s="23"/>
      <c r="U5" s="23"/>
      <c r="V5" s="23"/>
      <c r="W5" s="23"/>
      <c r="X5" s="23"/>
      <c r="Y5" s="23"/>
    </row>
    <row r="6" spans="1:25" x14ac:dyDescent="0.35">
      <c r="A6" s="50" t="s">
        <v>63</v>
      </c>
      <c r="B6" s="236"/>
      <c r="C6" s="236"/>
      <c r="D6" s="23"/>
      <c r="E6" s="23"/>
      <c r="F6" s="54"/>
      <c r="G6" s="23"/>
      <c r="H6" s="23"/>
      <c r="I6" s="23"/>
      <c r="J6" s="23"/>
      <c r="K6" s="23"/>
      <c r="L6" s="23"/>
      <c r="M6" s="23"/>
      <c r="N6" s="23"/>
      <c r="O6" s="23"/>
      <c r="P6" s="23"/>
      <c r="Q6" s="23"/>
      <c r="R6" s="23"/>
      <c r="S6" s="23"/>
      <c r="T6" s="23"/>
      <c r="U6" s="23"/>
      <c r="V6" s="23"/>
      <c r="W6" s="23"/>
      <c r="X6" s="23"/>
      <c r="Y6" s="23"/>
    </row>
    <row r="7" spans="1:25" x14ac:dyDescent="0.35">
      <c r="A7" s="50" t="s">
        <v>64</v>
      </c>
      <c r="B7" s="114"/>
      <c r="C7" s="114"/>
      <c r="D7" s="23"/>
      <c r="E7" s="23"/>
      <c r="F7" s="20"/>
      <c r="G7" s="23"/>
      <c r="H7" s="23"/>
      <c r="I7" s="23"/>
      <c r="J7" s="23"/>
      <c r="K7" s="23"/>
      <c r="L7" s="23"/>
      <c r="M7" s="23"/>
      <c r="N7" s="23"/>
      <c r="O7" s="23"/>
      <c r="P7" s="23"/>
      <c r="Q7" s="23"/>
      <c r="R7" s="23"/>
      <c r="S7" s="23"/>
      <c r="T7" s="23"/>
      <c r="U7" s="23"/>
      <c r="V7" s="23"/>
      <c r="W7" s="23"/>
      <c r="X7" s="23"/>
      <c r="Y7" s="23"/>
    </row>
    <row r="8" spans="1:25" x14ac:dyDescent="0.35">
      <c r="A8" s="50" t="s">
        <v>65</v>
      </c>
      <c r="B8" s="237">
        <v>45992</v>
      </c>
      <c r="C8" s="238"/>
      <c r="D8" s="23"/>
      <c r="E8" s="23"/>
      <c r="F8" s="54"/>
      <c r="G8" s="23"/>
      <c r="H8" s="23"/>
      <c r="I8" s="23"/>
      <c r="J8" s="23"/>
      <c r="K8" s="23"/>
      <c r="L8" s="23"/>
      <c r="M8" s="23"/>
      <c r="N8" s="23"/>
      <c r="O8" s="23"/>
      <c r="P8" s="23"/>
      <c r="Q8" s="23"/>
      <c r="R8" s="23"/>
      <c r="S8" s="23"/>
      <c r="T8" s="23"/>
      <c r="U8" s="23"/>
      <c r="V8" s="23"/>
      <c r="W8" s="23"/>
      <c r="X8" s="23"/>
      <c r="Y8" s="23"/>
    </row>
    <row r="9" spans="1:25" x14ac:dyDescent="0.35">
      <c r="A9" s="51"/>
      <c r="B9" s="27"/>
      <c r="C9" s="28"/>
      <c r="D9" s="23"/>
      <c r="E9" s="23"/>
      <c r="F9" s="20"/>
      <c r="G9" s="23"/>
      <c r="H9" s="23"/>
      <c r="I9" s="23"/>
      <c r="J9" s="23"/>
      <c r="K9" s="23"/>
      <c r="L9" s="23"/>
      <c r="M9" s="23"/>
      <c r="N9" s="23"/>
      <c r="O9" s="23"/>
      <c r="P9" s="23"/>
      <c r="Q9" s="23"/>
      <c r="R9" s="23"/>
      <c r="S9" s="23"/>
      <c r="T9" s="23"/>
      <c r="U9" s="23"/>
      <c r="V9" s="23"/>
      <c r="W9" s="23"/>
      <c r="X9" s="23"/>
      <c r="Y9" s="23"/>
    </row>
    <row r="10" spans="1:25" x14ac:dyDescent="0.35">
      <c r="A10" s="50" t="s">
        <v>66</v>
      </c>
      <c r="B10" s="115">
        <v>276535</v>
      </c>
      <c r="C10" s="18" t="s">
        <v>67</v>
      </c>
      <c r="D10" s="23"/>
      <c r="E10" s="23"/>
      <c r="F10" s="54"/>
      <c r="G10" s="23"/>
      <c r="H10" s="23"/>
      <c r="I10" s="23"/>
      <c r="J10" s="23"/>
      <c r="K10" s="23"/>
      <c r="L10" s="23"/>
      <c r="M10" s="23"/>
      <c r="N10" s="23"/>
      <c r="O10" s="23"/>
      <c r="P10" s="23"/>
      <c r="Q10" s="23"/>
      <c r="R10" s="23"/>
      <c r="S10" s="23"/>
      <c r="T10" s="23"/>
      <c r="U10" s="23"/>
      <c r="V10" s="23"/>
      <c r="W10" s="23"/>
      <c r="X10" s="23"/>
      <c r="Y10" s="23"/>
    </row>
    <row r="11" spans="1:25" x14ac:dyDescent="0.35">
      <c r="A11" s="23"/>
      <c r="B11" s="23"/>
      <c r="C11" s="23"/>
      <c r="D11" s="23"/>
      <c r="E11" s="23"/>
      <c r="F11" s="23"/>
      <c r="G11" s="23"/>
      <c r="H11" s="23"/>
      <c r="I11" s="23"/>
      <c r="J11" s="23"/>
      <c r="K11" s="23"/>
      <c r="L11" s="23"/>
      <c r="M11" s="23"/>
      <c r="N11" s="23"/>
      <c r="O11" s="23"/>
      <c r="P11" s="23"/>
      <c r="Q11" s="23"/>
      <c r="R11" s="23"/>
      <c r="S11" s="23"/>
      <c r="T11" s="23"/>
      <c r="U11" s="23"/>
      <c r="V11" s="23"/>
      <c r="W11" s="23"/>
      <c r="X11" s="23"/>
      <c r="Y11" s="23"/>
    </row>
    <row r="12" spans="1:25" ht="21" x14ac:dyDescent="0.5">
      <c r="A12" s="52" t="s">
        <v>68</v>
      </c>
      <c r="D12" s="23"/>
      <c r="E12" s="23"/>
      <c r="F12" s="23"/>
      <c r="G12" s="23"/>
      <c r="H12" s="23"/>
      <c r="I12" s="23"/>
      <c r="J12" s="23"/>
      <c r="K12" s="23"/>
      <c r="L12" s="23"/>
      <c r="M12" s="23"/>
      <c r="N12" s="23"/>
      <c r="O12" s="23"/>
      <c r="P12" s="23"/>
      <c r="Q12" s="23"/>
      <c r="R12" s="23"/>
      <c r="S12" s="23"/>
      <c r="T12" s="23"/>
      <c r="U12" s="23"/>
      <c r="V12" s="23"/>
      <c r="W12" s="23"/>
      <c r="X12" s="23"/>
      <c r="Y12" s="23"/>
    </row>
    <row r="13" spans="1:25" x14ac:dyDescent="0.35">
      <c r="A13" s="123" t="s">
        <v>69</v>
      </c>
      <c r="B13" s="124" t="s">
        <v>70</v>
      </c>
      <c r="C13" s="125" t="s">
        <v>71</v>
      </c>
      <c r="D13" s="125" t="s">
        <v>72</v>
      </c>
      <c r="E13" s="23"/>
      <c r="F13" s="23"/>
      <c r="G13" s="23"/>
      <c r="H13" s="23"/>
      <c r="I13" s="23"/>
      <c r="J13" s="23"/>
      <c r="K13" s="23"/>
      <c r="L13" s="23"/>
      <c r="M13" s="23"/>
      <c r="N13" s="23"/>
      <c r="O13" s="23"/>
      <c r="P13" s="23"/>
      <c r="Q13" s="23"/>
      <c r="R13" s="23"/>
      <c r="S13" s="23"/>
      <c r="T13" s="23"/>
      <c r="U13" s="23"/>
      <c r="V13" s="23"/>
      <c r="W13" s="23"/>
      <c r="X13" s="23"/>
      <c r="Y13" s="23"/>
    </row>
    <row r="14" spans="1:25" x14ac:dyDescent="0.35">
      <c r="A14" s="105" t="s">
        <v>73</v>
      </c>
      <c r="B14" s="127" t="s">
        <v>74</v>
      </c>
      <c r="C14" s="161">
        <v>8</v>
      </c>
      <c r="D14" s="161">
        <v>5</v>
      </c>
      <c r="F14" s="23"/>
      <c r="G14" s="23"/>
      <c r="H14" s="23"/>
      <c r="I14" s="23"/>
      <c r="J14" s="23"/>
      <c r="K14" s="23"/>
      <c r="L14" s="23"/>
      <c r="M14" s="23"/>
      <c r="N14" s="23"/>
      <c r="O14" s="23"/>
      <c r="P14" s="23"/>
      <c r="Q14" s="23"/>
      <c r="R14" s="23"/>
      <c r="S14" s="23"/>
      <c r="T14" s="23"/>
      <c r="U14" s="23"/>
      <c r="V14" s="23"/>
      <c r="W14" s="23"/>
      <c r="X14" s="23"/>
      <c r="Y14" s="23"/>
    </row>
    <row r="15" spans="1:25" x14ac:dyDescent="0.35">
      <c r="A15" s="105" t="s">
        <v>75</v>
      </c>
      <c r="B15" s="127" t="s">
        <v>76</v>
      </c>
      <c r="C15" s="161">
        <v>8</v>
      </c>
      <c r="D15" s="161">
        <v>5</v>
      </c>
      <c r="E15" s="23"/>
      <c r="F15" s="23"/>
      <c r="G15" s="23"/>
      <c r="H15" s="23"/>
      <c r="I15" s="23"/>
      <c r="J15" s="23"/>
      <c r="K15" s="23"/>
      <c r="L15" s="23"/>
      <c r="M15" s="23"/>
      <c r="N15" s="23"/>
      <c r="O15" s="23"/>
      <c r="P15" s="23"/>
      <c r="Q15" s="23"/>
      <c r="R15" s="23"/>
      <c r="S15" s="23"/>
      <c r="T15" s="23"/>
      <c r="U15" s="23"/>
      <c r="V15" s="23"/>
      <c r="W15" s="23"/>
      <c r="X15" s="23"/>
      <c r="Y15" s="23"/>
    </row>
    <row r="16" spans="1:25" x14ac:dyDescent="0.35">
      <c r="A16" s="122" t="s">
        <v>77</v>
      </c>
      <c r="B16" s="128" t="s">
        <v>78</v>
      </c>
      <c r="C16" s="162">
        <v>8</v>
      </c>
      <c r="D16" s="162">
        <v>5</v>
      </c>
      <c r="E16" s="23"/>
      <c r="F16" s="23"/>
      <c r="G16" s="23"/>
      <c r="H16" s="23"/>
      <c r="I16" s="23"/>
      <c r="J16" s="23"/>
      <c r="K16" s="23"/>
      <c r="L16" s="23"/>
      <c r="M16" s="23"/>
      <c r="N16" s="23"/>
      <c r="O16" s="23"/>
      <c r="P16" s="23"/>
      <c r="Q16" s="23"/>
      <c r="R16" s="23"/>
      <c r="S16" s="23"/>
      <c r="T16" s="23"/>
      <c r="U16" s="23"/>
      <c r="V16" s="23"/>
      <c r="W16" s="23"/>
      <c r="X16" s="23"/>
      <c r="Y16" s="23"/>
    </row>
    <row r="17" spans="1:25" x14ac:dyDescent="0.35">
      <c r="A17" s="23"/>
      <c r="B17" s="23"/>
      <c r="C17" s="23"/>
      <c r="D17" s="23"/>
      <c r="E17" s="23"/>
      <c r="F17" s="23"/>
      <c r="G17" s="23"/>
      <c r="H17" s="23"/>
      <c r="I17" s="23"/>
      <c r="J17" s="23"/>
      <c r="K17" s="23"/>
      <c r="L17" s="23"/>
      <c r="M17" s="23"/>
      <c r="N17" s="23"/>
      <c r="O17" s="23"/>
      <c r="P17" s="23"/>
      <c r="Q17" s="23"/>
      <c r="R17" s="23"/>
      <c r="S17" s="23"/>
      <c r="T17" s="23"/>
      <c r="U17" s="23"/>
      <c r="V17" s="23"/>
      <c r="W17" s="23"/>
      <c r="X17" s="23"/>
      <c r="Y17" s="23"/>
    </row>
    <row r="18" spans="1:25" x14ac:dyDescent="0.35">
      <c r="A18" s="126" t="s">
        <v>79</v>
      </c>
      <c r="B18" s="163">
        <v>8760</v>
      </c>
      <c r="C18" s="19" t="s">
        <v>80</v>
      </c>
      <c r="D18" s="23"/>
      <c r="E18" s="23"/>
      <c r="F18" s="23"/>
      <c r="G18" s="23"/>
      <c r="H18" s="23"/>
      <c r="I18" s="23"/>
      <c r="J18" s="23"/>
      <c r="K18" s="23"/>
      <c r="L18" s="23"/>
      <c r="M18" s="23"/>
      <c r="N18" s="23"/>
      <c r="O18" s="23"/>
      <c r="P18" s="23"/>
      <c r="Q18" s="23"/>
      <c r="R18" s="23"/>
      <c r="S18" s="23"/>
      <c r="T18" s="23"/>
      <c r="U18" s="23"/>
      <c r="V18" s="23"/>
      <c r="W18" s="23"/>
      <c r="X18" s="23"/>
      <c r="Y18" s="23"/>
    </row>
    <row r="19" spans="1:25" x14ac:dyDescent="0.35">
      <c r="A19" s="126" t="s">
        <v>81</v>
      </c>
      <c r="B19" s="163">
        <f>((C14*D14)+(C15*D15)+(C16*D16))/7*365</f>
        <v>6257.1428571428569</v>
      </c>
      <c r="C19" s="19" t="s">
        <v>80</v>
      </c>
      <c r="D19" s="23"/>
      <c r="E19" s="23"/>
      <c r="F19" s="23"/>
      <c r="G19" s="23"/>
      <c r="H19" s="23"/>
      <c r="I19" s="23"/>
      <c r="J19" s="23"/>
      <c r="K19" s="23"/>
      <c r="L19" s="23"/>
      <c r="M19" s="23"/>
      <c r="N19" s="23"/>
      <c r="O19" s="23"/>
      <c r="P19" s="23"/>
      <c r="Q19" s="23"/>
      <c r="R19" s="23"/>
      <c r="S19" s="23"/>
      <c r="T19" s="23"/>
      <c r="U19" s="23"/>
      <c r="V19" s="23"/>
      <c r="W19" s="23"/>
      <c r="X19" s="23"/>
      <c r="Y19" s="23"/>
    </row>
    <row r="20" spans="1:25" x14ac:dyDescent="0.35">
      <c r="A20" s="126" t="s">
        <v>82</v>
      </c>
      <c r="B20" s="163">
        <f>8760-B19</f>
        <v>2502.8571428571431</v>
      </c>
      <c r="C20" s="19" t="s">
        <v>80</v>
      </c>
      <c r="D20" s="20"/>
      <c r="E20" s="23"/>
      <c r="F20" s="23"/>
      <c r="G20" s="23"/>
      <c r="H20" s="23"/>
      <c r="I20" s="23"/>
      <c r="J20" s="23"/>
      <c r="K20" s="23"/>
      <c r="L20" s="23"/>
      <c r="M20" s="23"/>
      <c r="N20" s="23"/>
      <c r="O20" s="23"/>
      <c r="P20" s="23"/>
      <c r="Q20" s="23"/>
      <c r="R20" s="23"/>
      <c r="S20" s="23"/>
      <c r="T20" s="23"/>
      <c r="U20" s="23"/>
      <c r="V20" s="23"/>
      <c r="W20" s="23"/>
      <c r="X20" s="23"/>
      <c r="Y20" s="23"/>
    </row>
    <row r="21" spans="1:25" x14ac:dyDescent="0.35">
      <c r="A21" s="49"/>
      <c r="B21" s="57"/>
      <c r="C21" s="49"/>
      <c r="D21" s="21"/>
      <c r="E21" s="49"/>
      <c r="F21" s="23"/>
      <c r="G21" s="23"/>
      <c r="H21" s="23"/>
      <c r="I21" s="23"/>
      <c r="J21" s="23"/>
      <c r="K21" s="23"/>
      <c r="L21" s="23"/>
      <c r="M21" s="23"/>
      <c r="N21" s="23"/>
      <c r="O21" s="23"/>
      <c r="P21" s="23"/>
      <c r="Q21" s="23"/>
      <c r="R21" s="23"/>
      <c r="S21" s="23"/>
      <c r="T21" s="23"/>
      <c r="U21" s="23"/>
      <c r="V21" s="23"/>
      <c r="W21" s="23"/>
      <c r="X21" s="23"/>
      <c r="Y21" s="23"/>
    </row>
    <row r="22" spans="1:25" ht="19.5" customHeight="1" x14ac:dyDescent="0.5">
      <c r="A22" s="52" t="s">
        <v>83</v>
      </c>
      <c r="B22" s="23"/>
      <c r="C22" s="23"/>
      <c r="D22" s="23"/>
      <c r="E22" s="23"/>
      <c r="F22" s="23"/>
      <c r="G22" s="23"/>
      <c r="H22" s="23"/>
      <c r="I22" s="23"/>
      <c r="J22" s="23"/>
      <c r="K22" s="23"/>
      <c r="L22" s="23"/>
      <c r="M22" s="23"/>
      <c r="N22" s="23"/>
      <c r="O22" s="23"/>
      <c r="P22" s="23"/>
      <c r="Q22" s="23"/>
      <c r="R22" s="23"/>
      <c r="S22" s="23"/>
      <c r="T22" s="23"/>
      <c r="U22" s="23"/>
      <c r="V22" s="23"/>
      <c r="W22" s="23"/>
      <c r="X22" s="23"/>
      <c r="Y22" s="23"/>
    </row>
    <row r="23" spans="1:25" ht="12.75" customHeight="1" x14ac:dyDescent="0.35">
      <c r="A23" s="179" t="s">
        <v>84</v>
      </c>
      <c r="B23" s="23"/>
      <c r="C23" s="23"/>
      <c r="D23" s="23"/>
      <c r="E23" s="23"/>
      <c r="F23" s="23"/>
      <c r="G23" s="23"/>
      <c r="H23" s="23"/>
      <c r="I23" s="23"/>
      <c r="J23" s="23"/>
      <c r="K23" s="23"/>
      <c r="L23" s="23"/>
      <c r="M23" s="23"/>
      <c r="N23" s="23"/>
      <c r="O23" s="23"/>
      <c r="P23" s="23"/>
      <c r="Q23" s="23"/>
      <c r="R23" s="23"/>
      <c r="S23" s="23"/>
      <c r="T23" s="23"/>
      <c r="U23" s="23"/>
      <c r="V23" s="23"/>
      <c r="W23" s="23"/>
      <c r="X23" s="23"/>
      <c r="Y23" s="23"/>
    </row>
    <row r="24" spans="1:25" ht="4.1500000000000004" customHeight="1" x14ac:dyDescent="0.5">
      <c r="A24" s="52"/>
      <c r="B24" s="23"/>
      <c r="C24" s="23"/>
      <c r="D24" s="23"/>
      <c r="E24" s="97"/>
      <c r="F24" s="23"/>
      <c r="G24" s="23"/>
      <c r="H24" s="23"/>
      <c r="I24" s="23"/>
      <c r="J24" s="23"/>
      <c r="K24" s="23"/>
      <c r="L24" s="23"/>
      <c r="M24" s="23"/>
      <c r="N24" s="23"/>
      <c r="O24" s="23"/>
      <c r="P24" s="23"/>
      <c r="Q24" s="23"/>
      <c r="R24" s="23"/>
      <c r="S24" s="23"/>
      <c r="T24" s="23"/>
      <c r="U24" s="23"/>
      <c r="V24" s="23"/>
      <c r="W24" s="23"/>
      <c r="X24" s="23"/>
      <c r="Y24" s="23"/>
    </row>
    <row r="25" spans="1:25" x14ac:dyDescent="0.35">
      <c r="A25" s="22" t="s">
        <v>85</v>
      </c>
      <c r="B25" s="1" t="s">
        <v>86</v>
      </c>
      <c r="C25" s="1" t="s">
        <v>87</v>
      </c>
      <c r="D25" s="1" t="s">
        <v>88</v>
      </c>
      <c r="E25" s="1" t="s">
        <v>89</v>
      </c>
      <c r="F25" s="23"/>
      <c r="G25" s="23"/>
      <c r="H25" s="23"/>
      <c r="I25" s="54"/>
      <c r="J25" s="23"/>
      <c r="K25" s="23"/>
      <c r="L25" s="23"/>
      <c r="M25" s="23"/>
      <c r="N25" s="23"/>
      <c r="O25" s="23"/>
      <c r="P25" s="23"/>
      <c r="Q25" s="23"/>
      <c r="R25" s="23"/>
      <c r="S25" s="23"/>
      <c r="T25" s="23"/>
      <c r="U25" s="23"/>
      <c r="V25" s="23"/>
      <c r="W25" s="23"/>
      <c r="X25" s="23"/>
      <c r="Y25" s="23"/>
    </row>
    <row r="26" spans="1:25" x14ac:dyDescent="0.35">
      <c r="A26" s="19" t="s">
        <v>90</v>
      </c>
      <c r="B26" s="183">
        <f>'Utility Costs'!C19</f>
        <v>0</v>
      </c>
      <c r="C26" s="2" t="s">
        <v>91</v>
      </c>
      <c r="D26" s="185">
        <f>'Utility Costs'!B19</f>
        <v>0</v>
      </c>
      <c r="E26" s="189">
        <f>IF(OR(B26=0,B26=""),0,D26/B26)</f>
        <v>0</v>
      </c>
      <c r="F26" s="23"/>
      <c r="G26" s="225"/>
      <c r="H26" s="23"/>
      <c r="I26" s="23"/>
      <c r="J26" s="23"/>
      <c r="K26" s="23"/>
      <c r="L26" s="23"/>
      <c r="M26" s="23"/>
      <c r="N26" s="23"/>
      <c r="O26" s="23"/>
      <c r="P26" s="23"/>
      <c r="Q26" s="23"/>
      <c r="R26" s="23"/>
      <c r="S26" s="23"/>
      <c r="T26" s="23"/>
      <c r="U26" s="23"/>
      <c r="V26" s="23"/>
      <c r="W26" s="23"/>
      <c r="X26" s="23"/>
      <c r="Y26" s="23"/>
    </row>
    <row r="27" spans="1:25" x14ac:dyDescent="0.35">
      <c r="A27" s="19" t="s">
        <v>92</v>
      </c>
      <c r="B27" s="183">
        <f>'Utility Costs'!H19</f>
        <v>0</v>
      </c>
      <c r="C27" s="2" t="s">
        <v>93</v>
      </c>
      <c r="D27" s="185">
        <f>'Utility Costs'!G19</f>
        <v>0</v>
      </c>
      <c r="E27" s="189">
        <f>IF(OR(B27=0,B27=""),0,D27/B27)</f>
        <v>0</v>
      </c>
      <c r="F27" s="23"/>
      <c r="G27" s="23"/>
      <c r="H27" s="23"/>
      <c r="I27" s="23"/>
      <c r="J27" s="23"/>
      <c r="K27" s="23"/>
      <c r="L27" s="23"/>
      <c r="M27" s="23"/>
      <c r="N27" s="23"/>
      <c r="O27" s="23"/>
      <c r="P27" s="23"/>
      <c r="Q27" s="23"/>
      <c r="R27" s="23"/>
      <c r="S27" s="23"/>
      <c r="T27" s="23"/>
      <c r="U27" s="23"/>
      <c r="V27" s="23"/>
      <c r="W27" s="23"/>
      <c r="X27" s="23"/>
      <c r="Y27" s="23"/>
    </row>
    <row r="28" spans="1:25" x14ac:dyDescent="0.35">
      <c r="A28" s="19" t="s">
        <v>94</v>
      </c>
      <c r="B28" s="184">
        <f>'Utility Costs'!R19</f>
        <v>0</v>
      </c>
      <c r="C28" s="2" t="s">
        <v>93</v>
      </c>
      <c r="D28" s="186">
        <f>'Utility Costs'!Q19</f>
        <v>0</v>
      </c>
      <c r="E28" s="189">
        <f t="shared" ref="E28:E34" si="0">IF(OR(B28=0,B28=""),0,D28/B28)</f>
        <v>0</v>
      </c>
      <c r="F28" s="23"/>
      <c r="G28" s="23"/>
      <c r="H28" s="23"/>
      <c r="I28" s="23"/>
      <c r="J28" s="23"/>
      <c r="K28" s="23"/>
      <c r="L28" s="23"/>
      <c r="M28" s="23"/>
      <c r="N28" s="23"/>
      <c r="O28" s="23"/>
      <c r="P28" s="23"/>
      <c r="Q28" s="23"/>
      <c r="R28" s="23"/>
      <c r="S28" s="23"/>
      <c r="T28" s="23"/>
      <c r="U28" s="23"/>
      <c r="V28" s="23"/>
      <c r="W28" s="23"/>
      <c r="X28" s="23"/>
      <c r="Y28" s="23"/>
    </row>
    <row r="29" spans="1:25" x14ac:dyDescent="0.35">
      <c r="A29" s="19" t="s">
        <v>95</v>
      </c>
      <c r="B29" s="184">
        <f>'Utility Costs'!W19</f>
        <v>0</v>
      </c>
      <c r="C29" s="2" t="s">
        <v>93</v>
      </c>
      <c r="D29" s="186">
        <f>'Utility Costs'!V19</f>
        <v>0</v>
      </c>
      <c r="E29" s="189">
        <f t="shared" si="0"/>
        <v>0</v>
      </c>
      <c r="F29" s="23"/>
      <c r="G29" s="23"/>
      <c r="H29" s="23"/>
      <c r="I29" s="23"/>
      <c r="J29" s="23"/>
      <c r="K29" s="23"/>
      <c r="L29" s="23"/>
      <c r="M29" s="23"/>
      <c r="N29" s="23"/>
      <c r="O29" s="23"/>
      <c r="P29" s="23"/>
      <c r="Q29" s="23"/>
      <c r="R29" s="23"/>
      <c r="S29" s="23"/>
      <c r="T29" s="23"/>
      <c r="U29" s="23"/>
      <c r="V29" s="23"/>
      <c r="W29" s="23"/>
      <c r="X29" s="23"/>
      <c r="Y29" s="23"/>
    </row>
    <row r="30" spans="1:25" x14ac:dyDescent="0.35">
      <c r="A30" s="19" t="s">
        <v>96</v>
      </c>
      <c r="B30" s="183">
        <f>'Utility Costs'!M19</f>
        <v>0</v>
      </c>
      <c r="C30" s="2" t="s">
        <v>97</v>
      </c>
      <c r="D30" s="185">
        <f>'Utility Costs'!L19</f>
        <v>0</v>
      </c>
      <c r="E30" s="189">
        <f t="shared" si="0"/>
        <v>0</v>
      </c>
      <c r="F30" s="23"/>
      <c r="G30" s="23"/>
      <c r="H30" s="23"/>
      <c r="I30" s="23"/>
      <c r="J30" s="23"/>
      <c r="K30" s="23"/>
      <c r="L30" s="23"/>
      <c r="M30" s="23"/>
      <c r="N30" s="23"/>
      <c r="O30" s="23"/>
      <c r="P30" s="23"/>
      <c r="Q30" s="23"/>
      <c r="R30" s="23"/>
      <c r="S30" s="23"/>
      <c r="T30" s="23"/>
      <c r="U30" s="23"/>
      <c r="V30" s="23"/>
      <c r="W30" s="23"/>
      <c r="X30" s="23"/>
      <c r="Y30" s="23"/>
    </row>
    <row r="31" spans="1:25" x14ac:dyDescent="0.35">
      <c r="A31" s="19" t="s">
        <v>98</v>
      </c>
      <c r="B31" s="184">
        <f>IFERROR(_xlfn.XLOOKUP((CONCATENATE($B$5,$C$5)),#REF!,#REF!,,0,1),0)</f>
        <v>0</v>
      </c>
      <c r="C31" s="2" t="s">
        <v>97</v>
      </c>
      <c r="D31" s="145">
        <f>D30</f>
        <v>0</v>
      </c>
      <c r="E31" s="189">
        <f>IF(OR(B31=0,B31=""),0,D31/B31)</f>
        <v>0</v>
      </c>
      <c r="F31" s="23"/>
      <c r="G31" s="23"/>
      <c r="H31" s="23"/>
      <c r="I31" s="23"/>
      <c r="J31" s="23"/>
      <c r="K31" s="23"/>
      <c r="L31" s="23"/>
      <c r="M31" s="23"/>
      <c r="N31" s="23"/>
      <c r="O31" s="23"/>
      <c r="P31" s="23"/>
      <c r="Q31" s="23"/>
      <c r="R31" s="23"/>
      <c r="S31" s="23"/>
      <c r="T31" s="23"/>
      <c r="U31" s="23"/>
      <c r="V31" s="23"/>
      <c r="W31" s="23"/>
      <c r="X31" s="23"/>
      <c r="Y31" s="23"/>
    </row>
    <row r="32" spans="1:25" x14ac:dyDescent="0.35">
      <c r="A32" s="2" t="s">
        <v>99</v>
      </c>
      <c r="B32" s="184"/>
      <c r="C32" s="2" t="s">
        <v>100</v>
      </c>
      <c r="D32" s="186"/>
      <c r="E32" s="189">
        <f t="shared" si="0"/>
        <v>0</v>
      </c>
      <c r="F32" s="23"/>
      <c r="G32" s="23"/>
      <c r="H32" s="23"/>
      <c r="I32" s="23"/>
      <c r="J32" s="23"/>
      <c r="K32" s="23"/>
      <c r="L32" s="23"/>
      <c r="M32" s="23"/>
      <c r="N32" s="23"/>
      <c r="O32" s="23"/>
      <c r="P32" s="23"/>
      <c r="Q32" s="23"/>
      <c r="R32" s="23"/>
      <c r="S32" s="23"/>
      <c r="T32" s="23"/>
      <c r="U32" s="23"/>
      <c r="V32" s="23"/>
      <c r="W32" s="23"/>
      <c r="X32" s="23"/>
      <c r="Y32" s="23"/>
    </row>
    <row r="33" spans="1:25" x14ac:dyDescent="0.35">
      <c r="A33" s="2" t="s">
        <v>101</v>
      </c>
      <c r="B33" s="184"/>
      <c r="C33" s="2" t="s">
        <v>100</v>
      </c>
      <c r="D33" s="186"/>
      <c r="E33" s="189">
        <f t="shared" si="0"/>
        <v>0</v>
      </c>
      <c r="F33" s="23"/>
      <c r="G33" s="23"/>
      <c r="H33" s="23"/>
      <c r="I33" s="53"/>
      <c r="J33" s="23"/>
      <c r="K33" s="23"/>
      <c r="L33" s="23"/>
      <c r="M33" s="23"/>
      <c r="N33" s="23"/>
      <c r="O33" s="23"/>
      <c r="P33" s="23"/>
      <c r="Q33" s="23"/>
      <c r="R33" s="23"/>
      <c r="S33" s="23"/>
      <c r="T33" s="23"/>
      <c r="U33" s="23"/>
      <c r="V33" s="23"/>
      <c r="W33" s="23"/>
      <c r="X33" s="23"/>
      <c r="Y33" s="23"/>
    </row>
    <row r="34" spans="1:25" x14ac:dyDescent="0.35">
      <c r="A34" s="2" t="s">
        <v>102</v>
      </c>
      <c r="B34" s="184"/>
      <c r="C34" s="2" t="s">
        <v>100</v>
      </c>
      <c r="D34" s="186"/>
      <c r="E34" s="189">
        <f t="shared" si="0"/>
        <v>0</v>
      </c>
      <c r="F34" s="23"/>
      <c r="G34" s="23"/>
      <c r="H34" s="23"/>
      <c r="I34" s="23"/>
      <c r="J34" s="23"/>
      <c r="K34" s="23"/>
      <c r="L34" s="23"/>
      <c r="M34" s="23"/>
      <c r="N34" s="23"/>
      <c r="O34" s="23"/>
      <c r="P34" s="23"/>
      <c r="Q34" s="23"/>
      <c r="R34" s="23"/>
      <c r="S34" s="23"/>
      <c r="T34" s="23"/>
      <c r="U34" s="23"/>
      <c r="V34" s="23"/>
      <c r="W34" s="23"/>
      <c r="X34" s="23"/>
      <c r="Y34" s="23"/>
    </row>
    <row r="35" spans="1:25"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row>
    <row r="36" spans="1:25" ht="21" x14ac:dyDescent="0.5">
      <c r="A36" s="52" t="s">
        <v>103</v>
      </c>
      <c r="B36" s="23"/>
      <c r="C36" s="23"/>
      <c r="D36" s="23"/>
      <c r="E36" s="23"/>
      <c r="F36" s="23"/>
      <c r="G36" s="23"/>
      <c r="H36" s="23"/>
      <c r="I36" s="23"/>
      <c r="J36" s="23"/>
      <c r="K36" s="23"/>
      <c r="L36" s="23"/>
      <c r="M36" s="23"/>
      <c r="N36" s="23"/>
      <c r="O36" s="23"/>
      <c r="P36" s="23"/>
      <c r="Q36" s="23"/>
      <c r="R36" s="23"/>
      <c r="S36" s="23"/>
      <c r="T36" s="23"/>
      <c r="U36" s="23"/>
      <c r="V36" s="23"/>
      <c r="W36" s="23"/>
      <c r="X36" s="23"/>
      <c r="Y36" s="23"/>
    </row>
    <row r="37" spans="1:25" ht="14.5" customHeight="1" x14ac:dyDescent="0.35">
      <c r="A37" s="15" t="s">
        <v>104</v>
      </c>
      <c r="B37" s="187" t="e">
        <f>_xlfn.XLOOKUP((CONCATENATE($B$5,$C$5)),#REF!,#REF!,,0,1)*1000</f>
        <v>#REF!</v>
      </c>
      <c r="C37" s="15" t="s">
        <v>105</v>
      </c>
      <c r="D37" s="23"/>
      <c r="E37" s="23"/>
      <c r="F37" s="23"/>
      <c r="G37" s="23"/>
      <c r="H37" s="23"/>
      <c r="I37" s="23"/>
      <c r="J37" s="23"/>
      <c r="K37" s="23"/>
      <c r="L37" s="23"/>
      <c r="M37" s="23"/>
      <c r="N37" s="23"/>
      <c r="O37" s="23"/>
      <c r="P37" s="23"/>
      <c r="Q37" s="23"/>
      <c r="R37" s="23"/>
      <c r="S37" s="23"/>
      <c r="T37" s="23"/>
      <c r="U37" s="23"/>
      <c r="V37" s="23"/>
      <c r="W37" s="23"/>
      <c r="X37" s="23"/>
      <c r="Y37" s="23"/>
    </row>
    <row r="38" spans="1:25" s="3" customFormat="1" ht="14.5" customHeight="1" x14ac:dyDescent="0.5">
      <c r="A38" s="15" t="s">
        <v>92</v>
      </c>
      <c r="B38" s="187">
        <f>IFERROR(_xlfn.XLOOKUP((CONCATENATE($B$5,$C$5)),#REF!,#REF!,,0,1)*1000/0.003412,0)</f>
        <v>0</v>
      </c>
      <c r="C38" s="15" t="s">
        <v>106</v>
      </c>
      <c r="D38" s="52"/>
      <c r="E38" s="52"/>
      <c r="F38" s="52"/>
      <c r="G38" s="52"/>
      <c r="H38" s="52"/>
      <c r="I38" s="52"/>
      <c r="J38" s="52"/>
      <c r="K38" s="52"/>
      <c r="L38" s="52"/>
      <c r="M38" s="52"/>
      <c r="N38" s="52"/>
      <c r="O38" s="52"/>
      <c r="P38" s="52"/>
      <c r="Q38" s="52"/>
      <c r="R38" s="52"/>
      <c r="S38" s="52"/>
      <c r="T38" s="52"/>
      <c r="U38" s="52"/>
      <c r="V38" s="52"/>
      <c r="W38" s="52"/>
      <c r="X38" s="52"/>
      <c r="Y38" s="52"/>
    </row>
    <row r="39" spans="1:25" s="3" customFormat="1" ht="14.5" customHeight="1" x14ac:dyDescent="0.5">
      <c r="A39" s="15" t="s">
        <v>95</v>
      </c>
      <c r="B39" s="187" t="e">
        <f>#REF!*1000/0.003412</f>
        <v>#REF!</v>
      </c>
      <c r="C39" s="15" t="s">
        <v>106</v>
      </c>
      <c r="D39" s="52"/>
      <c r="E39" s="52"/>
      <c r="F39" s="52"/>
      <c r="G39" s="52"/>
      <c r="H39" s="52"/>
      <c r="I39" s="52"/>
      <c r="J39" s="52"/>
      <c r="K39" s="52"/>
      <c r="L39" s="52"/>
      <c r="M39" s="52"/>
      <c r="N39" s="52"/>
      <c r="O39" s="52"/>
      <c r="P39" s="52"/>
      <c r="Q39" s="52"/>
      <c r="R39" s="52"/>
      <c r="S39" s="52"/>
      <c r="T39" s="52"/>
      <c r="U39" s="52"/>
      <c r="V39" s="52"/>
      <c r="W39" s="52"/>
      <c r="X39" s="52"/>
      <c r="Y39" s="52"/>
    </row>
    <row r="40" spans="1:25" ht="14.5" customHeight="1" x14ac:dyDescent="0.35">
      <c r="A40" s="15" t="s">
        <v>94</v>
      </c>
      <c r="B40" s="187" t="e">
        <f>#REF!*1000/0.003412</f>
        <v>#REF!</v>
      </c>
      <c r="C40" s="15" t="s">
        <v>106</v>
      </c>
      <c r="D40" s="23"/>
      <c r="E40" s="23"/>
      <c r="F40" s="23"/>
      <c r="G40" s="23"/>
      <c r="H40" s="23"/>
      <c r="I40" s="23"/>
      <c r="J40" s="23"/>
      <c r="K40" s="23"/>
      <c r="L40" s="23"/>
      <c r="M40" s="23"/>
      <c r="N40" s="23"/>
      <c r="O40" s="23"/>
      <c r="P40" s="23"/>
      <c r="Q40" s="23"/>
      <c r="R40" s="23"/>
      <c r="S40" s="23"/>
      <c r="T40" s="23"/>
      <c r="U40" s="23"/>
      <c r="V40" s="23"/>
      <c r="W40" s="23"/>
      <c r="X40" s="23"/>
      <c r="Y40" s="23"/>
    </row>
    <row r="41" spans="1:25"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row>
    <row r="42" spans="1:25"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row>
    <row r="43" spans="1:25" ht="21" x14ac:dyDescent="0.5">
      <c r="A43" s="52" t="s">
        <v>107</v>
      </c>
      <c r="B43" s="23"/>
      <c r="C43" s="23"/>
      <c r="D43" s="23"/>
      <c r="E43" s="23"/>
      <c r="F43" s="23"/>
      <c r="G43" s="23"/>
      <c r="H43" s="23"/>
      <c r="I43" s="23"/>
      <c r="J43" s="23"/>
      <c r="K43" s="23"/>
      <c r="L43" s="23"/>
      <c r="M43" s="23"/>
      <c r="N43" s="23"/>
      <c r="O43" s="23"/>
      <c r="P43" s="23"/>
      <c r="Q43" s="23"/>
      <c r="R43" s="23"/>
      <c r="S43" s="23"/>
      <c r="T43" s="23"/>
      <c r="U43" s="23"/>
      <c r="V43" s="23"/>
      <c r="W43" s="23"/>
      <c r="X43" s="23"/>
      <c r="Y43" s="23"/>
    </row>
    <row r="44" spans="1:25" x14ac:dyDescent="0.35">
      <c r="A44" s="105" t="s">
        <v>104</v>
      </c>
      <c r="B44" s="127">
        <v>0.9</v>
      </c>
      <c r="C44" s="23"/>
      <c r="D44" s="23"/>
      <c r="E44" s="23"/>
      <c r="F44" s="23"/>
      <c r="G44" s="23"/>
      <c r="H44" s="23"/>
      <c r="I44" s="23"/>
      <c r="J44" s="23"/>
      <c r="K44" s="23"/>
      <c r="L44" s="23"/>
      <c r="M44" s="23"/>
      <c r="N44" s="23"/>
      <c r="O44" s="23"/>
      <c r="P44" s="23"/>
      <c r="Q44" s="23"/>
      <c r="R44" s="23"/>
      <c r="S44" s="23"/>
      <c r="T44" s="23"/>
      <c r="U44" s="23"/>
      <c r="V44" s="23"/>
      <c r="W44" s="23"/>
      <c r="X44" s="23"/>
      <c r="Y44" s="23"/>
    </row>
    <row r="45" spans="1:25"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row>
    <row r="46" spans="1:25"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row>
    <row r="47" spans="1:25" ht="21" x14ac:dyDescent="0.5">
      <c r="A47" s="52" t="s">
        <v>108</v>
      </c>
      <c r="B47" s="23"/>
      <c r="C47" s="23"/>
      <c r="D47" s="23"/>
      <c r="E47" s="23"/>
      <c r="F47" s="23"/>
      <c r="G47" s="23"/>
      <c r="H47" s="23"/>
      <c r="I47" s="23"/>
      <c r="J47" s="23"/>
      <c r="K47" s="23"/>
      <c r="L47" s="23"/>
      <c r="M47" s="23"/>
      <c r="N47" s="23"/>
      <c r="O47" s="23"/>
      <c r="P47" s="23"/>
      <c r="Q47" s="23"/>
      <c r="R47" s="23"/>
      <c r="S47" s="23"/>
      <c r="T47" s="23"/>
      <c r="U47" s="23"/>
      <c r="V47" s="23"/>
      <c r="W47" s="23"/>
      <c r="X47" s="23"/>
      <c r="Y47" s="23"/>
    </row>
    <row r="48" spans="1:25" x14ac:dyDescent="0.35">
      <c r="A48" s="105" t="s">
        <v>109</v>
      </c>
      <c r="B48" s="194">
        <v>332776</v>
      </c>
      <c r="C48" s="105" t="s">
        <v>110</v>
      </c>
      <c r="D48" s="23"/>
      <c r="E48" s="23"/>
      <c r="F48" s="23"/>
      <c r="G48" s="23"/>
      <c r="H48" s="23"/>
      <c r="I48" s="23"/>
      <c r="J48" s="23"/>
      <c r="K48" s="23"/>
      <c r="L48" s="23"/>
      <c r="M48" s="23"/>
      <c r="N48" s="23"/>
      <c r="O48" s="23"/>
      <c r="P48" s="23"/>
      <c r="Q48" s="23"/>
      <c r="R48" s="23"/>
      <c r="S48" s="23"/>
      <c r="T48" s="23"/>
      <c r="U48" s="23"/>
      <c r="V48" s="23"/>
      <c r="W48" s="23"/>
      <c r="X48" s="23"/>
      <c r="Y48" s="23"/>
    </row>
    <row r="49" spans="1:25" x14ac:dyDescent="0.35">
      <c r="A49" s="105" t="s">
        <v>111</v>
      </c>
      <c r="B49" s="194">
        <v>250</v>
      </c>
      <c r="C49" s="105" t="s">
        <v>112</v>
      </c>
      <c r="D49" s="23"/>
      <c r="E49" s="23"/>
      <c r="F49" s="23"/>
      <c r="G49" s="23"/>
      <c r="H49" s="23"/>
      <c r="I49" s="23"/>
      <c r="J49" s="23"/>
      <c r="K49" s="23"/>
      <c r="L49" s="23"/>
      <c r="M49" s="23"/>
      <c r="N49" s="23"/>
      <c r="O49" s="23"/>
      <c r="P49" s="23"/>
      <c r="Q49" s="23"/>
      <c r="R49" s="23"/>
      <c r="S49" s="23"/>
      <c r="T49" s="23"/>
      <c r="U49" s="23"/>
      <c r="V49" s="23"/>
      <c r="W49" s="23"/>
      <c r="X49" s="23"/>
      <c r="Y49" s="23"/>
    </row>
    <row r="50" spans="1:25"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row>
    <row r="51" spans="1:25"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row>
    <row r="52" spans="1:25"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row>
    <row r="53" spans="1:25"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row>
    <row r="54" spans="1:25"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row>
    <row r="55" spans="1:25"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row>
    <row r="56" spans="1:25"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row>
    <row r="57" spans="1:25"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row>
    <row r="58" spans="1:25"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row>
    <row r="59" spans="1:25"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row>
    <row r="60" spans="1:25"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25"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25"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25"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25"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row>
  </sheetData>
  <mergeCells count="4">
    <mergeCell ref="A1:H1"/>
    <mergeCell ref="B6:C6"/>
    <mergeCell ref="B8:C8"/>
    <mergeCell ref="B5:C5"/>
  </mergeCells>
  <pageMargins left="0.7" right="0.7" top="0.75" bottom="0.75" header="0.3" footer="0.3"/>
  <pageSetup scale="68" orientation="landscape" horizontalDpi="1200" verticalDpi="1200"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1986-188E-4099-9157-B6E4E366DC32}">
  <sheetPr>
    <tabColor theme="3" tint="0.39997558519241921"/>
  </sheetPr>
  <dimension ref="A1:X47"/>
  <sheetViews>
    <sheetView showGridLines="0" topLeftCell="A12"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14'!F27*'Building Information'!E27)+('ECM 14'!G27*'Building Information'!E28)+('ECM 14'!H27*'Building Information'!E29)+('ECM 14'!I27*'Building Information'!E30)</f>
        <v>0</v>
      </c>
      <c r="K27" s="209" t="e">
        <f>((E27*'Building Information'!B37)+('ECM 14'!F27*'Building Information'!B38)+('ECM 14'!G27*'Building Information'!B40)+('ECM 14'!H27*'Building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1" priority="1"/>
  </conditionalFormatting>
  <dataValidations count="2">
    <dataValidation type="list" allowBlank="1" showInputMessage="1" showErrorMessage="1" sqref="D7:H7" xr:uid="{E908619B-3716-418B-B016-098E0C6D8722}">
      <formula1>Category</formula1>
    </dataValidation>
    <dataValidation type="list" allowBlank="1" showInputMessage="1" showErrorMessage="1" sqref="D8:H8" xr:uid="{4AB31B65-2188-4935-9C05-AD3AD625F9B0}">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A8316B8-C3C5-491A-ACA8-F45B1DA76B58}">
          <x14:formula1>
            <xm:f>Lists!$J$3:$J$11</xm:f>
          </x14:formula1>
          <xm:sqref>D12:H12</xm:sqref>
        </x14:dataValidation>
        <x14:dataValidation type="list" allowBlank="1" showInputMessage="1" showErrorMessage="1" xr:uid="{0B8E61DF-F2ED-4AC8-8F32-31BBAC3DD22D}">
          <x14:formula1>
            <xm:f>Lists!$G$3:$G$4</xm:f>
          </x14:formula1>
          <xm:sqref>J7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5421F-6361-46E7-BB0A-45E37B68F889}">
  <sheetPr>
    <tabColor theme="3" tint="0.39997558519241921"/>
  </sheetPr>
  <dimension ref="A1:X47"/>
  <sheetViews>
    <sheetView showGridLines="0" topLeftCell="A15"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15'!F27*'Building Information'!E27)+('ECM 15'!G27*'Building Information'!E28)+('ECM 15'!H27*'Building Information'!E29)+('ECM 15'!I27*'Building Information'!E30)</f>
        <v>0</v>
      </c>
      <c r="K27" s="209" t="e">
        <f>((E27*'Building Information'!B37)+('ECM 15'!F27*'Building Information'!B38)+('ECM 15'!G27*'Building Information'!B40)+('ECM 15'!H27*'Building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0" priority="1"/>
  </conditionalFormatting>
  <dataValidations count="2">
    <dataValidation type="list" allowBlank="1" showInputMessage="1" showErrorMessage="1" sqref="D7:H7" xr:uid="{6902B79D-19D7-4F10-A7E9-B89DACB3A72E}">
      <formula1>Category</formula1>
    </dataValidation>
    <dataValidation type="list" allowBlank="1" showInputMessage="1" showErrorMessage="1" sqref="D8:H8" xr:uid="{7364DA78-05B5-4087-96B2-97A2E24180C4}">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3BD7520-7B7A-48BC-9FB7-8D24629CD1A2}">
          <x14:formula1>
            <xm:f>Lists!$G$3:$G$4</xm:f>
          </x14:formula1>
          <xm:sqref>J7</xm:sqref>
        </x14:dataValidation>
        <x14:dataValidation type="list" allowBlank="1" showInputMessage="1" showErrorMessage="1" xr:uid="{C71FA8A6-966E-4D8A-BE9F-CA06FC6B3CE8}">
          <x14:formula1>
            <xm:f>Lists!$J$3:$J$11</xm:f>
          </x14:formula1>
          <xm:sqref>D12:H12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dimension ref="A1:Z100"/>
  <sheetViews>
    <sheetView topLeftCell="A21" zoomScale="93" zoomScaleNormal="93" workbookViewId="0">
      <selection activeCell="N17" sqref="N17"/>
    </sheetView>
  </sheetViews>
  <sheetFormatPr defaultColWidth="9.1796875" defaultRowHeight="14.5" x14ac:dyDescent="0.35"/>
  <cols>
    <col min="1" max="1" width="3.81640625" style="33" customWidth="1"/>
    <col min="2" max="2" width="32" style="33" customWidth="1"/>
    <col min="3" max="3" width="21.54296875" style="33" customWidth="1"/>
    <col min="4" max="4" width="12.1796875" style="33" customWidth="1"/>
    <col min="5" max="5" width="14.7265625" style="33" customWidth="1"/>
    <col min="6" max="6" width="13.81640625" style="33" customWidth="1"/>
    <col min="7" max="7" width="15.1796875" style="33" customWidth="1"/>
    <col min="8" max="8" width="12.1796875" style="33" customWidth="1"/>
    <col min="9" max="9" width="15.1796875" style="33" customWidth="1"/>
    <col min="10" max="10" width="15.81640625" style="33" customWidth="1"/>
    <col min="11" max="11" width="17.54296875" style="33" customWidth="1"/>
    <col min="12" max="12" width="13.26953125" style="33" customWidth="1"/>
    <col min="13" max="256" width="9.1796875" style="33"/>
    <col min="257" max="257" width="3.81640625" style="33" customWidth="1"/>
    <col min="258" max="258" width="32" style="33" customWidth="1"/>
    <col min="259" max="259" width="21.54296875" style="33" customWidth="1"/>
    <col min="260" max="260" width="12.1796875" style="33" customWidth="1"/>
    <col min="261" max="261" width="14.7265625" style="33" customWidth="1"/>
    <col min="262" max="262" width="13.81640625" style="33" customWidth="1"/>
    <col min="263" max="263" width="15.1796875" style="33" customWidth="1"/>
    <col min="264" max="264" width="12.1796875" style="33" customWidth="1"/>
    <col min="265" max="265" width="15.1796875" style="33" customWidth="1"/>
    <col min="266" max="266" width="15.81640625" style="33" customWidth="1"/>
    <col min="267" max="267" width="17.54296875" style="33" customWidth="1"/>
    <col min="268" max="268" width="13.26953125" style="33" customWidth="1"/>
    <col min="269" max="512" width="9.1796875" style="33"/>
    <col min="513" max="513" width="3.81640625" style="33" customWidth="1"/>
    <col min="514" max="514" width="32" style="33" customWidth="1"/>
    <col min="515" max="515" width="21.54296875" style="33" customWidth="1"/>
    <col min="516" max="516" width="12.1796875" style="33" customWidth="1"/>
    <col min="517" max="517" width="14.7265625" style="33" customWidth="1"/>
    <col min="518" max="518" width="13.81640625" style="33" customWidth="1"/>
    <col min="519" max="519" width="15.1796875" style="33" customWidth="1"/>
    <col min="520" max="520" width="12.1796875" style="33" customWidth="1"/>
    <col min="521" max="521" width="15.1796875" style="33" customWidth="1"/>
    <col min="522" max="522" width="15.81640625" style="33" customWidth="1"/>
    <col min="523" max="523" width="17.54296875" style="33" customWidth="1"/>
    <col min="524" max="524" width="13.26953125" style="33" customWidth="1"/>
    <col min="525" max="768" width="9.1796875" style="33"/>
    <col min="769" max="769" width="3.81640625" style="33" customWidth="1"/>
    <col min="770" max="770" width="32" style="33" customWidth="1"/>
    <col min="771" max="771" width="21.54296875" style="33" customWidth="1"/>
    <col min="772" max="772" width="12.1796875" style="33" customWidth="1"/>
    <col min="773" max="773" width="14.7265625" style="33" customWidth="1"/>
    <col min="774" max="774" width="13.81640625" style="33" customWidth="1"/>
    <col min="775" max="775" width="15.1796875" style="33" customWidth="1"/>
    <col min="776" max="776" width="12.1796875" style="33" customWidth="1"/>
    <col min="777" max="777" width="15.1796875" style="33" customWidth="1"/>
    <col min="778" max="778" width="15.81640625" style="33" customWidth="1"/>
    <col min="779" max="779" width="17.54296875" style="33" customWidth="1"/>
    <col min="780" max="780" width="13.26953125" style="33" customWidth="1"/>
    <col min="781" max="1024" width="9.1796875" style="33"/>
    <col min="1025" max="1025" width="3.81640625" style="33" customWidth="1"/>
    <col min="1026" max="1026" width="32" style="33" customWidth="1"/>
    <col min="1027" max="1027" width="21.54296875" style="33" customWidth="1"/>
    <col min="1028" max="1028" width="12.1796875" style="33" customWidth="1"/>
    <col min="1029" max="1029" width="14.7265625" style="33" customWidth="1"/>
    <col min="1030" max="1030" width="13.81640625" style="33" customWidth="1"/>
    <col min="1031" max="1031" width="15.1796875" style="33" customWidth="1"/>
    <col min="1032" max="1032" width="12.1796875" style="33" customWidth="1"/>
    <col min="1033" max="1033" width="15.1796875" style="33" customWidth="1"/>
    <col min="1034" max="1034" width="15.81640625" style="33" customWidth="1"/>
    <col min="1035" max="1035" width="17.54296875" style="33" customWidth="1"/>
    <col min="1036" max="1036" width="13.26953125" style="33" customWidth="1"/>
    <col min="1037" max="1280" width="9.1796875" style="33"/>
    <col min="1281" max="1281" width="3.81640625" style="33" customWidth="1"/>
    <col min="1282" max="1282" width="32" style="33" customWidth="1"/>
    <col min="1283" max="1283" width="21.54296875" style="33" customWidth="1"/>
    <col min="1284" max="1284" width="12.1796875" style="33" customWidth="1"/>
    <col min="1285" max="1285" width="14.7265625" style="33" customWidth="1"/>
    <col min="1286" max="1286" width="13.81640625" style="33" customWidth="1"/>
    <col min="1287" max="1287" width="15.1796875" style="33" customWidth="1"/>
    <col min="1288" max="1288" width="12.1796875" style="33" customWidth="1"/>
    <col min="1289" max="1289" width="15.1796875" style="33" customWidth="1"/>
    <col min="1290" max="1290" width="15.81640625" style="33" customWidth="1"/>
    <col min="1291" max="1291" width="17.54296875" style="33" customWidth="1"/>
    <col min="1292" max="1292" width="13.26953125" style="33" customWidth="1"/>
    <col min="1293" max="1536" width="9.1796875" style="33"/>
    <col min="1537" max="1537" width="3.81640625" style="33" customWidth="1"/>
    <col min="1538" max="1538" width="32" style="33" customWidth="1"/>
    <col min="1539" max="1539" width="21.54296875" style="33" customWidth="1"/>
    <col min="1540" max="1540" width="12.1796875" style="33" customWidth="1"/>
    <col min="1541" max="1541" width="14.7265625" style="33" customWidth="1"/>
    <col min="1542" max="1542" width="13.81640625" style="33" customWidth="1"/>
    <col min="1543" max="1543" width="15.1796875" style="33" customWidth="1"/>
    <col min="1544" max="1544" width="12.1796875" style="33" customWidth="1"/>
    <col min="1545" max="1545" width="15.1796875" style="33" customWidth="1"/>
    <col min="1546" max="1546" width="15.81640625" style="33" customWidth="1"/>
    <col min="1547" max="1547" width="17.54296875" style="33" customWidth="1"/>
    <col min="1548" max="1548" width="13.26953125" style="33" customWidth="1"/>
    <col min="1549" max="1792" width="9.1796875" style="33"/>
    <col min="1793" max="1793" width="3.81640625" style="33" customWidth="1"/>
    <col min="1794" max="1794" width="32" style="33" customWidth="1"/>
    <col min="1795" max="1795" width="21.54296875" style="33" customWidth="1"/>
    <col min="1796" max="1796" width="12.1796875" style="33" customWidth="1"/>
    <col min="1797" max="1797" width="14.7265625" style="33" customWidth="1"/>
    <col min="1798" max="1798" width="13.81640625" style="33" customWidth="1"/>
    <col min="1799" max="1799" width="15.1796875" style="33" customWidth="1"/>
    <col min="1800" max="1800" width="12.1796875" style="33" customWidth="1"/>
    <col min="1801" max="1801" width="15.1796875" style="33" customWidth="1"/>
    <col min="1802" max="1802" width="15.81640625" style="33" customWidth="1"/>
    <col min="1803" max="1803" width="17.54296875" style="33" customWidth="1"/>
    <col min="1804" max="1804" width="13.26953125" style="33" customWidth="1"/>
    <col min="1805" max="2048" width="9.1796875" style="33"/>
    <col min="2049" max="2049" width="3.81640625" style="33" customWidth="1"/>
    <col min="2050" max="2050" width="32" style="33" customWidth="1"/>
    <col min="2051" max="2051" width="21.54296875" style="33" customWidth="1"/>
    <col min="2052" max="2052" width="12.1796875" style="33" customWidth="1"/>
    <col min="2053" max="2053" width="14.7265625" style="33" customWidth="1"/>
    <col min="2054" max="2054" width="13.81640625" style="33" customWidth="1"/>
    <col min="2055" max="2055" width="15.1796875" style="33" customWidth="1"/>
    <col min="2056" max="2056" width="12.1796875" style="33" customWidth="1"/>
    <col min="2057" max="2057" width="15.1796875" style="33" customWidth="1"/>
    <col min="2058" max="2058" width="15.81640625" style="33" customWidth="1"/>
    <col min="2059" max="2059" width="17.54296875" style="33" customWidth="1"/>
    <col min="2060" max="2060" width="13.26953125" style="33" customWidth="1"/>
    <col min="2061" max="2304" width="9.1796875" style="33"/>
    <col min="2305" max="2305" width="3.81640625" style="33" customWidth="1"/>
    <col min="2306" max="2306" width="32" style="33" customWidth="1"/>
    <col min="2307" max="2307" width="21.54296875" style="33" customWidth="1"/>
    <col min="2308" max="2308" width="12.1796875" style="33" customWidth="1"/>
    <col min="2309" max="2309" width="14.7265625" style="33" customWidth="1"/>
    <col min="2310" max="2310" width="13.81640625" style="33" customWidth="1"/>
    <col min="2311" max="2311" width="15.1796875" style="33" customWidth="1"/>
    <col min="2312" max="2312" width="12.1796875" style="33" customWidth="1"/>
    <col min="2313" max="2313" width="15.1796875" style="33" customWidth="1"/>
    <col min="2314" max="2314" width="15.81640625" style="33" customWidth="1"/>
    <col min="2315" max="2315" width="17.54296875" style="33" customWidth="1"/>
    <col min="2316" max="2316" width="13.26953125" style="33" customWidth="1"/>
    <col min="2317" max="2560" width="9.1796875" style="33"/>
    <col min="2561" max="2561" width="3.81640625" style="33" customWidth="1"/>
    <col min="2562" max="2562" width="32" style="33" customWidth="1"/>
    <col min="2563" max="2563" width="21.54296875" style="33" customWidth="1"/>
    <col min="2564" max="2564" width="12.1796875" style="33" customWidth="1"/>
    <col min="2565" max="2565" width="14.7265625" style="33" customWidth="1"/>
    <col min="2566" max="2566" width="13.81640625" style="33" customWidth="1"/>
    <col min="2567" max="2567" width="15.1796875" style="33" customWidth="1"/>
    <col min="2568" max="2568" width="12.1796875" style="33" customWidth="1"/>
    <col min="2569" max="2569" width="15.1796875" style="33" customWidth="1"/>
    <col min="2570" max="2570" width="15.81640625" style="33" customWidth="1"/>
    <col min="2571" max="2571" width="17.54296875" style="33" customWidth="1"/>
    <col min="2572" max="2572" width="13.26953125" style="33" customWidth="1"/>
    <col min="2573" max="2816" width="9.1796875" style="33"/>
    <col min="2817" max="2817" width="3.81640625" style="33" customWidth="1"/>
    <col min="2818" max="2818" width="32" style="33" customWidth="1"/>
    <col min="2819" max="2819" width="21.54296875" style="33" customWidth="1"/>
    <col min="2820" max="2820" width="12.1796875" style="33" customWidth="1"/>
    <col min="2821" max="2821" width="14.7265625" style="33" customWidth="1"/>
    <col min="2822" max="2822" width="13.81640625" style="33" customWidth="1"/>
    <col min="2823" max="2823" width="15.1796875" style="33" customWidth="1"/>
    <col min="2824" max="2824" width="12.1796875" style="33" customWidth="1"/>
    <col min="2825" max="2825" width="15.1796875" style="33" customWidth="1"/>
    <col min="2826" max="2826" width="15.81640625" style="33" customWidth="1"/>
    <col min="2827" max="2827" width="17.54296875" style="33" customWidth="1"/>
    <col min="2828" max="2828" width="13.26953125" style="33" customWidth="1"/>
    <col min="2829" max="3072" width="9.1796875" style="33"/>
    <col min="3073" max="3073" width="3.81640625" style="33" customWidth="1"/>
    <col min="3074" max="3074" width="32" style="33" customWidth="1"/>
    <col min="3075" max="3075" width="21.54296875" style="33" customWidth="1"/>
    <col min="3076" max="3076" width="12.1796875" style="33" customWidth="1"/>
    <col min="3077" max="3077" width="14.7265625" style="33" customWidth="1"/>
    <col min="3078" max="3078" width="13.81640625" style="33" customWidth="1"/>
    <col min="3079" max="3079" width="15.1796875" style="33" customWidth="1"/>
    <col min="3080" max="3080" width="12.1796875" style="33" customWidth="1"/>
    <col min="3081" max="3081" width="15.1796875" style="33" customWidth="1"/>
    <col min="3082" max="3082" width="15.81640625" style="33" customWidth="1"/>
    <col min="3083" max="3083" width="17.54296875" style="33" customWidth="1"/>
    <col min="3084" max="3084" width="13.26953125" style="33" customWidth="1"/>
    <col min="3085" max="3328" width="9.1796875" style="33"/>
    <col min="3329" max="3329" width="3.81640625" style="33" customWidth="1"/>
    <col min="3330" max="3330" width="32" style="33" customWidth="1"/>
    <col min="3331" max="3331" width="21.54296875" style="33" customWidth="1"/>
    <col min="3332" max="3332" width="12.1796875" style="33" customWidth="1"/>
    <col min="3333" max="3333" width="14.7265625" style="33" customWidth="1"/>
    <col min="3334" max="3334" width="13.81640625" style="33" customWidth="1"/>
    <col min="3335" max="3335" width="15.1796875" style="33" customWidth="1"/>
    <col min="3336" max="3336" width="12.1796875" style="33" customWidth="1"/>
    <col min="3337" max="3337" width="15.1796875" style="33" customWidth="1"/>
    <col min="3338" max="3338" width="15.81640625" style="33" customWidth="1"/>
    <col min="3339" max="3339" width="17.54296875" style="33" customWidth="1"/>
    <col min="3340" max="3340" width="13.26953125" style="33" customWidth="1"/>
    <col min="3341" max="3584" width="9.1796875" style="33"/>
    <col min="3585" max="3585" width="3.81640625" style="33" customWidth="1"/>
    <col min="3586" max="3586" width="32" style="33" customWidth="1"/>
    <col min="3587" max="3587" width="21.54296875" style="33" customWidth="1"/>
    <col min="3588" max="3588" width="12.1796875" style="33" customWidth="1"/>
    <col min="3589" max="3589" width="14.7265625" style="33" customWidth="1"/>
    <col min="3590" max="3590" width="13.81640625" style="33" customWidth="1"/>
    <col min="3591" max="3591" width="15.1796875" style="33" customWidth="1"/>
    <col min="3592" max="3592" width="12.1796875" style="33" customWidth="1"/>
    <col min="3593" max="3593" width="15.1796875" style="33" customWidth="1"/>
    <col min="3594" max="3594" width="15.81640625" style="33" customWidth="1"/>
    <col min="3595" max="3595" width="17.54296875" style="33" customWidth="1"/>
    <col min="3596" max="3596" width="13.26953125" style="33" customWidth="1"/>
    <col min="3597" max="3840" width="9.1796875" style="33"/>
    <col min="3841" max="3841" width="3.81640625" style="33" customWidth="1"/>
    <col min="3842" max="3842" width="32" style="33" customWidth="1"/>
    <col min="3843" max="3843" width="21.54296875" style="33" customWidth="1"/>
    <col min="3844" max="3844" width="12.1796875" style="33" customWidth="1"/>
    <col min="3845" max="3845" width="14.7265625" style="33" customWidth="1"/>
    <col min="3846" max="3846" width="13.81640625" style="33" customWidth="1"/>
    <col min="3847" max="3847" width="15.1796875" style="33" customWidth="1"/>
    <col min="3848" max="3848" width="12.1796875" style="33" customWidth="1"/>
    <col min="3849" max="3849" width="15.1796875" style="33" customWidth="1"/>
    <col min="3850" max="3850" width="15.81640625" style="33" customWidth="1"/>
    <col min="3851" max="3851" width="17.54296875" style="33" customWidth="1"/>
    <col min="3852" max="3852" width="13.26953125" style="33" customWidth="1"/>
    <col min="3853" max="4096" width="9.1796875" style="33"/>
    <col min="4097" max="4097" width="3.81640625" style="33" customWidth="1"/>
    <col min="4098" max="4098" width="32" style="33" customWidth="1"/>
    <col min="4099" max="4099" width="21.54296875" style="33" customWidth="1"/>
    <col min="4100" max="4100" width="12.1796875" style="33" customWidth="1"/>
    <col min="4101" max="4101" width="14.7265625" style="33" customWidth="1"/>
    <col min="4102" max="4102" width="13.81640625" style="33" customWidth="1"/>
    <col min="4103" max="4103" width="15.1796875" style="33" customWidth="1"/>
    <col min="4104" max="4104" width="12.1796875" style="33" customWidth="1"/>
    <col min="4105" max="4105" width="15.1796875" style="33" customWidth="1"/>
    <col min="4106" max="4106" width="15.81640625" style="33" customWidth="1"/>
    <col min="4107" max="4107" width="17.54296875" style="33" customWidth="1"/>
    <col min="4108" max="4108" width="13.26953125" style="33" customWidth="1"/>
    <col min="4109" max="4352" width="9.1796875" style="33"/>
    <col min="4353" max="4353" width="3.81640625" style="33" customWidth="1"/>
    <col min="4354" max="4354" width="32" style="33" customWidth="1"/>
    <col min="4355" max="4355" width="21.54296875" style="33" customWidth="1"/>
    <col min="4356" max="4356" width="12.1796875" style="33" customWidth="1"/>
    <col min="4357" max="4357" width="14.7265625" style="33" customWidth="1"/>
    <col min="4358" max="4358" width="13.81640625" style="33" customWidth="1"/>
    <col min="4359" max="4359" width="15.1796875" style="33" customWidth="1"/>
    <col min="4360" max="4360" width="12.1796875" style="33" customWidth="1"/>
    <col min="4361" max="4361" width="15.1796875" style="33" customWidth="1"/>
    <col min="4362" max="4362" width="15.81640625" style="33" customWidth="1"/>
    <col min="4363" max="4363" width="17.54296875" style="33" customWidth="1"/>
    <col min="4364" max="4364" width="13.26953125" style="33" customWidth="1"/>
    <col min="4365" max="4608" width="9.1796875" style="33"/>
    <col min="4609" max="4609" width="3.81640625" style="33" customWidth="1"/>
    <col min="4610" max="4610" width="32" style="33" customWidth="1"/>
    <col min="4611" max="4611" width="21.54296875" style="33" customWidth="1"/>
    <col min="4612" max="4612" width="12.1796875" style="33" customWidth="1"/>
    <col min="4613" max="4613" width="14.7265625" style="33" customWidth="1"/>
    <col min="4614" max="4614" width="13.81640625" style="33" customWidth="1"/>
    <col min="4615" max="4615" width="15.1796875" style="33" customWidth="1"/>
    <col min="4616" max="4616" width="12.1796875" style="33" customWidth="1"/>
    <col min="4617" max="4617" width="15.1796875" style="33" customWidth="1"/>
    <col min="4618" max="4618" width="15.81640625" style="33" customWidth="1"/>
    <col min="4619" max="4619" width="17.54296875" style="33" customWidth="1"/>
    <col min="4620" max="4620" width="13.26953125" style="33" customWidth="1"/>
    <col min="4621" max="4864" width="9.1796875" style="33"/>
    <col min="4865" max="4865" width="3.81640625" style="33" customWidth="1"/>
    <col min="4866" max="4866" width="32" style="33" customWidth="1"/>
    <col min="4867" max="4867" width="21.54296875" style="33" customWidth="1"/>
    <col min="4868" max="4868" width="12.1796875" style="33" customWidth="1"/>
    <col min="4869" max="4869" width="14.7265625" style="33" customWidth="1"/>
    <col min="4870" max="4870" width="13.81640625" style="33" customWidth="1"/>
    <col min="4871" max="4871" width="15.1796875" style="33" customWidth="1"/>
    <col min="4872" max="4872" width="12.1796875" style="33" customWidth="1"/>
    <col min="4873" max="4873" width="15.1796875" style="33" customWidth="1"/>
    <col min="4874" max="4874" width="15.81640625" style="33" customWidth="1"/>
    <col min="4875" max="4875" width="17.54296875" style="33" customWidth="1"/>
    <col min="4876" max="4876" width="13.26953125" style="33" customWidth="1"/>
    <col min="4877" max="5120" width="9.1796875" style="33"/>
    <col min="5121" max="5121" width="3.81640625" style="33" customWidth="1"/>
    <col min="5122" max="5122" width="32" style="33" customWidth="1"/>
    <col min="5123" max="5123" width="21.54296875" style="33" customWidth="1"/>
    <col min="5124" max="5124" width="12.1796875" style="33" customWidth="1"/>
    <col min="5125" max="5125" width="14.7265625" style="33" customWidth="1"/>
    <col min="5126" max="5126" width="13.81640625" style="33" customWidth="1"/>
    <col min="5127" max="5127" width="15.1796875" style="33" customWidth="1"/>
    <col min="5128" max="5128" width="12.1796875" style="33" customWidth="1"/>
    <col min="5129" max="5129" width="15.1796875" style="33" customWidth="1"/>
    <col min="5130" max="5130" width="15.81640625" style="33" customWidth="1"/>
    <col min="5131" max="5131" width="17.54296875" style="33" customWidth="1"/>
    <col min="5132" max="5132" width="13.26953125" style="33" customWidth="1"/>
    <col min="5133" max="5376" width="9.1796875" style="33"/>
    <col min="5377" max="5377" width="3.81640625" style="33" customWidth="1"/>
    <col min="5378" max="5378" width="32" style="33" customWidth="1"/>
    <col min="5379" max="5379" width="21.54296875" style="33" customWidth="1"/>
    <col min="5380" max="5380" width="12.1796875" style="33" customWidth="1"/>
    <col min="5381" max="5381" width="14.7265625" style="33" customWidth="1"/>
    <col min="5382" max="5382" width="13.81640625" style="33" customWidth="1"/>
    <col min="5383" max="5383" width="15.1796875" style="33" customWidth="1"/>
    <col min="5384" max="5384" width="12.1796875" style="33" customWidth="1"/>
    <col min="5385" max="5385" width="15.1796875" style="33" customWidth="1"/>
    <col min="5386" max="5386" width="15.81640625" style="33" customWidth="1"/>
    <col min="5387" max="5387" width="17.54296875" style="33" customWidth="1"/>
    <col min="5388" max="5388" width="13.26953125" style="33" customWidth="1"/>
    <col min="5389" max="5632" width="9.1796875" style="33"/>
    <col min="5633" max="5633" width="3.81640625" style="33" customWidth="1"/>
    <col min="5634" max="5634" width="32" style="33" customWidth="1"/>
    <col min="5635" max="5635" width="21.54296875" style="33" customWidth="1"/>
    <col min="5636" max="5636" width="12.1796875" style="33" customWidth="1"/>
    <col min="5637" max="5637" width="14.7265625" style="33" customWidth="1"/>
    <col min="5638" max="5638" width="13.81640625" style="33" customWidth="1"/>
    <col min="5639" max="5639" width="15.1796875" style="33" customWidth="1"/>
    <col min="5640" max="5640" width="12.1796875" style="33" customWidth="1"/>
    <col min="5641" max="5641" width="15.1796875" style="33" customWidth="1"/>
    <col min="5642" max="5642" width="15.81640625" style="33" customWidth="1"/>
    <col min="5643" max="5643" width="17.54296875" style="33" customWidth="1"/>
    <col min="5644" max="5644" width="13.26953125" style="33" customWidth="1"/>
    <col min="5645" max="5888" width="9.1796875" style="33"/>
    <col min="5889" max="5889" width="3.81640625" style="33" customWidth="1"/>
    <col min="5890" max="5890" width="32" style="33" customWidth="1"/>
    <col min="5891" max="5891" width="21.54296875" style="33" customWidth="1"/>
    <col min="5892" max="5892" width="12.1796875" style="33" customWidth="1"/>
    <col min="5893" max="5893" width="14.7265625" style="33" customWidth="1"/>
    <col min="5894" max="5894" width="13.81640625" style="33" customWidth="1"/>
    <col min="5895" max="5895" width="15.1796875" style="33" customWidth="1"/>
    <col min="5896" max="5896" width="12.1796875" style="33" customWidth="1"/>
    <col min="5897" max="5897" width="15.1796875" style="33" customWidth="1"/>
    <col min="5898" max="5898" width="15.81640625" style="33" customWidth="1"/>
    <col min="5899" max="5899" width="17.54296875" style="33" customWidth="1"/>
    <col min="5900" max="5900" width="13.26953125" style="33" customWidth="1"/>
    <col min="5901" max="6144" width="9.1796875" style="33"/>
    <col min="6145" max="6145" width="3.81640625" style="33" customWidth="1"/>
    <col min="6146" max="6146" width="32" style="33" customWidth="1"/>
    <col min="6147" max="6147" width="21.54296875" style="33" customWidth="1"/>
    <col min="6148" max="6148" width="12.1796875" style="33" customWidth="1"/>
    <col min="6149" max="6149" width="14.7265625" style="33" customWidth="1"/>
    <col min="6150" max="6150" width="13.81640625" style="33" customWidth="1"/>
    <col min="6151" max="6151" width="15.1796875" style="33" customWidth="1"/>
    <col min="6152" max="6152" width="12.1796875" style="33" customWidth="1"/>
    <col min="6153" max="6153" width="15.1796875" style="33" customWidth="1"/>
    <col min="6154" max="6154" width="15.81640625" style="33" customWidth="1"/>
    <col min="6155" max="6155" width="17.54296875" style="33" customWidth="1"/>
    <col min="6156" max="6156" width="13.26953125" style="33" customWidth="1"/>
    <col min="6157" max="6400" width="9.1796875" style="33"/>
    <col min="6401" max="6401" width="3.81640625" style="33" customWidth="1"/>
    <col min="6402" max="6402" width="32" style="33" customWidth="1"/>
    <col min="6403" max="6403" width="21.54296875" style="33" customWidth="1"/>
    <col min="6404" max="6404" width="12.1796875" style="33" customWidth="1"/>
    <col min="6405" max="6405" width="14.7265625" style="33" customWidth="1"/>
    <col min="6406" max="6406" width="13.81640625" style="33" customWidth="1"/>
    <col min="6407" max="6407" width="15.1796875" style="33" customWidth="1"/>
    <col min="6408" max="6408" width="12.1796875" style="33" customWidth="1"/>
    <col min="6409" max="6409" width="15.1796875" style="33" customWidth="1"/>
    <col min="6410" max="6410" width="15.81640625" style="33" customWidth="1"/>
    <col min="6411" max="6411" width="17.54296875" style="33" customWidth="1"/>
    <col min="6412" max="6412" width="13.26953125" style="33" customWidth="1"/>
    <col min="6413" max="6656" width="9.1796875" style="33"/>
    <col min="6657" max="6657" width="3.81640625" style="33" customWidth="1"/>
    <col min="6658" max="6658" width="32" style="33" customWidth="1"/>
    <col min="6659" max="6659" width="21.54296875" style="33" customWidth="1"/>
    <col min="6660" max="6660" width="12.1796875" style="33" customWidth="1"/>
    <col min="6661" max="6661" width="14.7265625" style="33" customWidth="1"/>
    <col min="6662" max="6662" width="13.81640625" style="33" customWidth="1"/>
    <col min="6663" max="6663" width="15.1796875" style="33" customWidth="1"/>
    <col min="6664" max="6664" width="12.1796875" style="33" customWidth="1"/>
    <col min="6665" max="6665" width="15.1796875" style="33" customWidth="1"/>
    <col min="6666" max="6666" width="15.81640625" style="33" customWidth="1"/>
    <col min="6667" max="6667" width="17.54296875" style="33" customWidth="1"/>
    <col min="6668" max="6668" width="13.26953125" style="33" customWidth="1"/>
    <col min="6669" max="6912" width="9.1796875" style="33"/>
    <col min="6913" max="6913" width="3.81640625" style="33" customWidth="1"/>
    <col min="6914" max="6914" width="32" style="33" customWidth="1"/>
    <col min="6915" max="6915" width="21.54296875" style="33" customWidth="1"/>
    <col min="6916" max="6916" width="12.1796875" style="33" customWidth="1"/>
    <col min="6917" max="6917" width="14.7265625" style="33" customWidth="1"/>
    <col min="6918" max="6918" width="13.81640625" style="33" customWidth="1"/>
    <col min="6919" max="6919" width="15.1796875" style="33" customWidth="1"/>
    <col min="6920" max="6920" width="12.1796875" style="33" customWidth="1"/>
    <col min="6921" max="6921" width="15.1796875" style="33" customWidth="1"/>
    <col min="6922" max="6922" width="15.81640625" style="33" customWidth="1"/>
    <col min="6923" max="6923" width="17.54296875" style="33" customWidth="1"/>
    <col min="6924" max="6924" width="13.26953125" style="33" customWidth="1"/>
    <col min="6925" max="7168" width="9.1796875" style="33"/>
    <col min="7169" max="7169" width="3.81640625" style="33" customWidth="1"/>
    <col min="7170" max="7170" width="32" style="33" customWidth="1"/>
    <col min="7171" max="7171" width="21.54296875" style="33" customWidth="1"/>
    <col min="7172" max="7172" width="12.1796875" style="33" customWidth="1"/>
    <col min="7173" max="7173" width="14.7265625" style="33" customWidth="1"/>
    <col min="7174" max="7174" width="13.81640625" style="33" customWidth="1"/>
    <col min="7175" max="7175" width="15.1796875" style="33" customWidth="1"/>
    <col min="7176" max="7176" width="12.1796875" style="33" customWidth="1"/>
    <col min="7177" max="7177" width="15.1796875" style="33" customWidth="1"/>
    <col min="7178" max="7178" width="15.81640625" style="33" customWidth="1"/>
    <col min="7179" max="7179" width="17.54296875" style="33" customWidth="1"/>
    <col min="7180" max="7180" width="13.26953125" style="33" customWidth="1"/>
    <col min="7181" max="7424" width="9.1796875" style="33"/>
    <col min="7425" max="7425" width="3.81640625" style="33" customWidth="1"/>
    <col min="7426" max="7426" width="32" style="33" customWidth="1"/>
    <col min="7427" max="7427" width="21.54296875" style="33" customWidth="1"/>
    <col min="7428" max="7428" width="12.1796875" style="33" customWidth="1"/>
    <col min="7429" max="7429" width="14.7265625" style="33" customWidth="1"/>
    <col min="7430" max="7430" width="13.81640625" style="33" customWidth="1"/>
    <col min="7431" max="7431" width="15.1796875" style="33" customWidth="1"/>
    <col min="7432" max="7432" width="12.1796875" style="33" customWidth="1"/>
    <col min="7433" max="7433" width="15.1796875" style="33" customWidth="1"/>
    <col min="7434" max="7434" width="15.81640625" style="33" customWidth="1"/>
    <col min="7435" max="7435" width="17.54296875" style="33" customWidth="1"/>
    <col min="7436" max="7436" width="13.26953125" style="33" customWidth="1"/>
    <col min="7437" max="7680" width="9.1796875" style="33"/>
    <col min="7681" max="7681" width="3.81640625" style="33" customWidth="1"/>
    <col min="7682" max="7682" width="32" style="33" customWidth="1"/>
    <col min="7683" max="7683" width="21.54296875" style="33" customWidth="1"/>
    <col min="7684" max="7684" width="12.1796875" style="33" customWidth="1"/>
    <col min="7685" max="7685" width="14.7265625" style="33" customWidth="1"/>
    <col min="7686" max="7686" width="13.81640625" style="33" customWidth="1"/>
    <col min="7687" max="7687" width="15.1796875" style="33" customWidth="1"/>
    <col min="7688" max="7688" width="12.1796875" style="33" customWidth="1"/>
    <col min="7689" max="7689" width="15.1796875" style="33" customWidth="1"/>
    <col min="7690" max="7690" width="15.81640625" style="33" customWidth="1"/>
    <col min="7691" max="7691" width="17.54296875" style="33" customWidth="1"/>
    <col min="7692" max="7692" width="13.26953125" style="33" customWidth="1"/>
    <col min="7693" max="7936" width="9.1796875" style="33"/>
    <col min="7937" max="7937" width="3.81640625" style="33" customWidth="1"/>
    <col min="7938" max="7938" width="32" style="33" customWidth="1"/>
    <col min="7939" max="7939" width="21.54296875" style="33" customWidth="1"/>
    <col min="7940" max="7940" width="12.1796875" style="33" customWidth="1"/>
    <col min="7941" max="7941" width="14.7265625" style="33" customWidth="1"/>
    <col min="7942" max="7942" width="13.81640625" style="33" customWidth="1"/>
    <col min="7943" max="7943" width="15.1796875" style="33" customWidth="1"/>
    <col min="7944" max="7944" width="12.1796875" style="33" customWidth="1"/>
    <col min="7945" max="7945" width="15.1796875" style="33" customWidth="1"/>
    <col min="7946" max="7946" width="15.81640625" style="33" customWidth="1"/>
    <col min="7947" max="7947" width="17.54296875" style="33" customWidth="1"/>
    <col min="7948" max="7948" width="13.26953125" style="33" customWidth="1"/>
    <col min="7949" max="8192" width="9.1796875" style="33"/>
    <col min="8193" max="8193" width="3.81640625" style="33" customWidth="1"/>
    <col min="8194" max="8194" width="32" style="33" customWidth="1"/>
    <col min="8195" max="8195" width="21.54296875" style="33" customWidth="1"/>
    <col min="8196" max="8196" width="12.1796875" style="33" customWidth="1"/>
    <col min="8197" max="8197" width="14.7265625" style="33" customWidth="1"/>
    <col min="8198" max="8198" width="13.81640625" style="33" customWidth="1"/>
    <col min="8199" max="8199" width="15.1796875" style="33" customWidth="1"/>
    <col min="8200" max="8200" width="12.1796875" style="33" customWidth="1"/>
    <col min="8201" max="8201" width="15.1796875" style="33" customWidth="1"/>
    <col min="8202" max="8202" width="15.81640625" style="33" customWidth="1"/>
    <col min="8203" max="8203" width="17.54296875" style="33" customWidth="1"/>
    <col min="8204" max="8204" width="13.26953125" style="33" customWidth="1"/>
    <col min="8205" max="8448" width="9.1796875" style="33"/>
    <col min="8449" max="8449" width="3.81640625" style="33" customWidth="1"/>
    <col min="8450" max="8450" width="32" style="33" customWidth="1"/>
    <col min="8451" max="8451" width="21.54296875" style="33" customWidth="1"/>
    <col min="8452" max="8452" width="12.1796875" style="33" customWidth="1"/>
    <col min="8453" max="8453" width="14.7265625" style="33" customWidth="1"/>
    <col min="8454" max="8454" width="13.81640625" style="33" customWidth="1"/>
    <col min="8455" max="8455" width="15.1796875" style="33" customWidth="1"/>
    <col min="8456" max="8456" width="12.1796875" style="33" customWidth="1"/>
    <col min="8457" max="8457" width="15.1796875" style="33" customWidth="1"/>
    <col min="8458" max="8458" width="15.81640625" style="33" customWidth="1"/>
    <col min="8459" max="8459" width="17.54296875" style="33" customWidth="1"/>
    <col min="8460" max="8460" width="13.26953125" style="33" customWidth="1"/>
    <col min="8461" max="8704" width="9.1796875" style="33"/>
    <col min="8705" max="8705" width="3.81640625" style="33" customWidth="1"/>
    <col min="8706" max="8706" width="32" style="33" customWidth="1"/>
    <col min="8707" max="8707" width="21.54296875" style="33" customWidth="1"/>
    <col min="8708" max="8708" width="12.1796875" style="33" customWidth="1"/>
    <col min="8709" max="8709" width="14.7265625" style="33" customWidth="1"/>
    <col min="8710" max="8710" width="13.81640625" style="33" customWidth="1"/>
    <col min="8711" max="8711" width="15.1796875" style="33" customWidth="1"/>
    <col min="8712" max="8712" width="12.1796875" style="33" customWidth="1"/>
    <col min="8713" max="8713" width="15.1796875" style="33" customWidth="1"/>
    <col min="8714" max="8714" width="15.81640625" style="33" customWidth="1"/>
    <col min="8715" max="8715" width="17.54296875" style="33" customWidth="1"/>
    <col min="8716" max="8716" width="13.26953125" style="33" customWidth="1"/>
    <col min="8717" max="8960" width="9.1796875" style="33"/>
    <col min="8961" max="8961" width="3.81640625" style="33" customWidth="1"/>
    <col min="8962" max="8962" width="32" style="33" customWidth="1"/>
    <col min="8963" max="8963" width="21.54296875" style="33" customWidth="1"/>
    <col min="8964" max="8964" width="12.1796875" style="33" customWidth="1"/>
    <col min="8965" max="8965" width="14.7265625" style="33" customWidth="1"/>
    <col min="8966" max="8966" width="13.81640625" style="33" customWidth="1"/>
    <col min="8967" max="8967" width="15.1796875" style="33" customWidth="1"/>
    <col min="8968" max="8968" width="12.1796875" style="33" customWidth="1"/>
    <col min="8969" max="8969" width="15.1796875" style="33" customWidth="1"/>
    <col min="8970" max="8970" width="15.81640625" style="33" customWidth="1"/>
    <col min="8971" max="8971" width="17.54296875" style="33" customWidth="1"/>
    <col min="8972" max="8972" width="13.26953125" style="33" customWidth="1"/>
    <col min="8973" max="9216" width="9.1796875" style="33"/>
    <col min="9217" max="9217" width="3.81640625" style="33" customWidth="1"/>
    <col min="9218" max="9218" width="32" style="33" customWidth="1"/>
    <col min="9219" max="9219" width="21.54296875" style="33" customWidth="1"/>
    <col min="9220" max="9220" width="12.1796875" style="33" customWidth="1"/>
    <col min="9221" max="9221" width="14.7265625" style="33" customWidth="1"/>
    <col min="9222" max="9222" width="13.81640625" style="33" customWidth="1"/>
    <col min="9223" max="9223" width="15.1796875" style="33" customWidth="1"/>
    <col min="9224" max="9224" width="12.1796875" style="33" customWidth="1"/>
    <col min="9225" max="9225" width="15.1796875" style="33" customWidth="1"/>
    <col min="9226" max="9226" width="15.81640625" style="33" customWidth="1"/>
    <col min="9227" max="9227" width="17.54296875" style="33" customWidth="1"/>
    <col min="9228" max="9228" width="13.26953125" style="33" customWidth="1"/>
    <col min="9229" max="9472" width="9.1796875" style="33"/>
    <col min="9473" max="9473" width="3.81640625" style="33" customWidth="1"/>
    <col min="9474" max="9474" width="32" style="33" customWidth="1"/>
    <col min="9475" max="9475" width="21.54296875" style="33" customWidth="1"/>
    <col min="9476" max="9476" width="12.1796875" style="33" customWidth="1"/>
    <col min="9477" max="9477" width="14.7265625" style="33" customWidth="1"/>
    <col min="9478" max="9478" width="13.81640625" style="33" customWidth="1"/>
    <col min="9479" max="9479" width="15.1796875" style="33" customWidth="1"/>
    <col min="9480" max="9480" width="12.1796875" style="33" customWidth="1"/>
    <col min="9481" max="9481" width="15.1796875" style="33" customWidth="1"/>
    <col min="9482" max="9482" width="15.81640625" style="33" customWidth="1"/>
    <col min="9483" max="9483" width="17.54296875" style="33" customWidth="1"/>
    <col min="9484" max="9484" width="13.26953125" style="33" customWidth="1"/>
    <col min="9485" max="9728" width="9.1796875" style="33"/>
    <col min="9729" max="9729" width="3.81640625" style="33" customWidth="1"/>
    <col min="9730" max="9730" width="32" style="33" customWidth="1"/>
    <col min="9731" max="9731" width="21.54296875" style="33" customWidth="1"/>
    <col min="9732" max="9732" width="12.1796875" style="33" customWidth="1"/>
    <col min="9733" max="9733" width="14.7265625" style="33" customWidth="1"/>
    <col min="9734" max="9734" width="13.81640625" style="33" customWidth="1"/>
    <col min="9735" max="9735" width="15.1796875" style="33" customWidth="1"/>
    <col min="9736" max="9736" width="12.1796875" style="33" customWidth="1"/>
    <col min="9737" max="9737" width="15.1796875" style="33" customWidth="1"/>
    <col min="9738" max="9738" width="15.81640625" style="33" customWidth="1"/>
    <col min="9739" max="9739" width="17.54296875" style="33" customWidth="1"/>
    <col min="9740" max="9740" width="13.26953125" style="33" customWidth="1"/>
    <col min="9741" max="9984" width="9.1796875" style="33"/>
    <col min="9985" max="9985" width="3.81640625" style="33" customWidth="1"/>
    <col min="9986" max="9986" width="32" style="33" customWidth="1"/>
    <col min="9987" max="9987" width="21.54296875" style="33" customWidth="1"/>
    <col min="9988" max="9988" width="12.1796875" style="33" customWidth="1"/>
    <col min="9989" max="9989" width="14.7265625" style="33" customWidth="1"/>
    <col min="9990" max="9990" width="13.81640625" style="33" customWidth="1"/>
    <col min="9991" max="9991" width="15.1796875" style="33" customWidth="1"/>
    <col min="9992" max="9992" width="12.1796875" style="33" customWidth="1"/>
    <col min="9993" max="9993" width="15.1796875" style="33" customWidth="1"/>
    <col min="9994" max="9994" width="15.81640625" style="33" customWidth="1"/>
    <col min="9995" max="9995" width="17.54296875" style="33" customWidth="1"/>
    <col min="9996" max="9996" width="13.26953125" style="33" customWidth="1"/>
    <col min="9997" max="10240" width="9.1796875" style="33"/>
    <col min="10241" max="10241" width="3.81640625" style="33" customWidth="1"/>
    <col min="10242" max="10242" width="32" style="33" customWidth="1"/>
    <col min="10243" max="10243" width="21.54296875" style="33" customWidth="1"/>
    <col min="10244" max="10244" width="12.1796875" style="33" customWidth="1"/>
    <col min="10245" max="10245" width="14.7265625" style="33" customWidth="1"/>
    <col min="10246" max="10246" width="13.81640625" style="33" customWidth="1"/>
    <col min="10247" max="10247" width="15.1796875" style="33" customWidth="1"/>
    <col min="10248" max="10248" width="12.1796875" style="33" customWidth="1"/>
    <col min="10249" max="10249" width="15.1796875" style="33" customWidth="1"/>
    <col min="10250" max="10250" width="15.81640625" style="33" customWidth="1"/>
    <col min="10251" max="10251" width="17.54296875" style="33" customWidth="1"/>
    <col min="10252" max="10252" width="13.26953125" style="33" customWidth="1"/>
    <col min="10253" max="10496" width="9.1796875" style="33"/>
    <col min="10497" max="10497" width="3.81640625" style="33" customWidth="1"/>
    <col min="10498" max="10498" width="32" style="33" customWidth="1"/>
    <col min="10499" max="10499" width="21.54296875" style="33" customWidth="1"/>
    <col min="10500" max="10500" width="12.1796875" style="33" customWidth="1"/>
    <col min="10501" max="10501" width="14.7265625" style="33" customWidth="1"/>
    <col min="10502" max="10502" width="13.81640625" style="33" customWidth="1"/>
    <col min="10503" max="10503" width="15.1796875" style="33" customWidth="1"/>
    <col min="10504" max="10504" width="12.1796875" style="33" customWidth="1"/>
    <col min="10505" max="10505" width="15.1796875" style="33" customWidth="1"/>
    <col min="10506" max="10506" width="15.81640625" style="33" customWidth="1"/>
    <col min="10507" max="10507" width="17.54296875" style="33" customWidth="1"/>
    <col min="10508" max="10508" width="13.26953125" style="33" customWidth="1"/>
    <col min="10509" max="10752" width="9.1796875" style="33"/>
    <col min="10753" max="10753" width="3.81640625" style="33" customWidth="1"/>
    <col min="10754" max="10754" width="32" style="33" customWidth="1"/>
    <col min="10755" max="10755" width="21.54296875" style="33" customWidth="1"/>
    <col min="10756" max="10756" width="12.1796875" style="33" customWidth="1"/>
    <col min="10757" max="10757" width="14.7265625" style="33" customWidth="1"/>
    <col min="10758" max="10758" width="13.81640625" style="33" customWidth="1"/>
    <col min="10759" max="10759" width="15.1796875" style="33" customWidth="1"/>
    <col min="10760" max="10760" width="12.1796875" style="33" customWidth="1"/>
    <col min="10761" max="10761" width="15.1796875" style="33" customWidth="1"/>
    <col min="10762" max="10762" width="15.81640625" style="33" customWidth="1"/>
    <col min="10763" max="10763" width="17.54296875" style="33" customWidth="1"/>
    <col min="10764" max="10764" width="13.26953125" style="33" customWidth="1"/>
    <col min="10765" max="11008" width="9.1796875" style="33"/>
    <col min="11009" max="11009" width="3.81640625" style="33" customWidth="1"/>
    <col min="11010" max="11010" width="32" style="33" customWidth="1"/>
    <col min="11011" max="11011" width="21.54296875" style="33" customWidth="1"/>
    <col min="11012" max="11012" width="12.1796875" style="33" customWidth="1"/>
    <col min="11013" max="11013" width="14.7265625" style="33" customWidth="1"/>
    <col min="11014" max="11014" width="13.81640625" style="33" customWidth="1"/>
    <col min="11015" max="11015" width="15.1796875" style="33" customWidth="1"/>
    <col min="11016" max="11016" width="12.1796875" style="33" customWidth="1"/>
    <col min="11017" max="11017" width="15.1796875" style="33" customWidth="1"/>
    <col min="11018" max="11018" width="15.81640625" style="33" customWidth="1"/>
    <col min="11019" max="11019" width="17.54296875" style="33" customWidth="1"/>
    <col min="11020" max="11020" width="13.26953125" style="33" customWidth="1"/>
    <col min="11021" max="11264" width="9.1796875" style="33"/>
    <col min="11265" max="11265" width="3.81640625" style="33" customWidth="1"/>
    <col min="11266" max="11266" width="32" style="33" customWidth="1"/>
    <col min="11267" max="11267" width="21.54296875" style="33" customWidth="1"/>
    <col min="11268" max="11268" width="12.1796875" style="33" customWidth="1"/>
    <col min="11269" max="11269" width="14.7265625" style="33" customWidth="1"/>
    <col min="11270" max="11270" width="13.81640625" style="33" customWidth="1"/>
    <col min="11271" max="11271" width="15.1796875" style="33" customWidth="1"/>
    <col min="11272" max="11272" width="12.1796875" style="33" customWidth="1"/>
    <col min="11273" max="11273" width="15.1796875" style="33" customWidth="1"/>
    <col min="11274" max="11274" width="15.81640625" style="33" customWidth="1"/>
    <col min="11275" max="11275" width="17.54296875" style="33" customWidth="1"/>
    <col min="11276" max="11276" width="13.26953125" style="33" customWidth="1"/>
    <col min="11277" max="11520" width="9.1796875" style="33"/>
    <col min="11521" max="11521" width="3.81640625" style="33" customWidth="1"/>
    <col min="11522" max="11522" width="32" style="33" customWidth="1"/>
    <col min="11523" max="11523" width="21.54296875" style="33" customWidth="1"/>
    <col min="11524" max="11524" width="12.1796875" style="33" customWidth="1"/>
    <col min="11525" max="11525" width="14.7265625" style="33" customWidth="1"/>
    <col min="11526" max="11526" width="13.81640625" style="33" customWidth="1"/>
    <col min="11527" max="11527" width="15.1796875" style="33" customWidth="1"/>
    <col min="11528" max="11528" width="12.1796875" style="33" customWidth="1"/>
    <col min="11529" max="11529" width="15.1796875" style="33" customWidth="1"/>
    <col min="11530" max="11530" width="15.81640625" style="33" customWidth="1"/>
    <col min="11531" max="11531" width="17.54296875" style="33" customWidth="1"/>
    <col min="11532" max="11532" width="13.26953125" style="33" customWidth="1"/>
    <col min="11533" max="11776" width="9.1796875" style="33"/>
    <col min="11777" max="11777" width="3.81640625" style="33" customWidth="1"/>
    <col min="11778" max="11778" width="32" style="33" customWidth="1"/>
    <col min="11779" max="11779" width="21.54296875" style="33" customWidth="1"/>
    <col min="11780" max="11780" width="12.1796875" style="33" customWidth="1"/>
    <col min="11781" max="11781" width="14.7265625" style="33" customWidth="1"/>
    <col min="11782" max="11782" width="13.81640625" style="33" customWidth="1"/>
    <col min="11783" max="11783" width="15.1796875" style="33" customWidth="1"/>
    <col min="11784" max="11784" width="12.1796875" style="33" customWidth="1"/>
    <col min="11785" max="11785" width="15.1796875" style="33" customWidth="1"/>
    <col min="11786" max="11786" width="15.81640625" style="33" customWidth="1"/>
    <col min="11787" max="11787" width="17.54296875" style="33" customWidth="1"/>
    <col min="11788" max="11788" width="13.26953125" style="33" customWidth="1"/>
    <col min="11789" max="12032" width="9.1796875" style="33"/>
    <col min="12033" max="12033" width="3.81640625" style="33" customWidth="1"/>
    <col min="12034" max="12034" width="32" style="33" customWidth="1"/>
    <col min="12035" max="12035" width="21.54296875" style="33" customWidth="1"/>
    <col min="12036" max="12036" width="12.1796875" style="33" customWidth="1"/>
    <col min="12037" max="12037" width="14.7265625" style="33" customWidth="1"/>
    <col min="12038" max="12038" width="13.81640625" style="33" customWidth="1"/>
    <col min="12039" max="12039" width="15.1796875" style="33" customWidth="1"/>
    <col min="12040" max="12040" width="12.1796875" style="33" customWidth="1"/>
    <col min="12041" max="12041" width="15.1796875" style="33" customWidth="1"/>
    <col min="12042" max="12042" width="15.81640625" style="33" customWidth="1"/>
    <col min="12043" max="12043" width="17.54296875" style="33" customWidth="1"/>
    <col min="12044" max="12044" width="13.26953125" style="33" customWidth="1"/>
    <col min="12045" max="12288" width="9.1796875" style="33"/>
    <col min="12289" max="12289" width="3.81640625" style="33" customWidth="1"/>
    <col min="12290" max="12290" width="32" style="33" customWidth="1"/>
    <col min="12291" max="12291" width="21.54296875" style="33" customWidth="1"/>
    <col min="12292" max="12292" width="12.1796875" style="33" customWidth="1"/>
    <col min="12293" max="12293" width="14.7265625" style="33" customWidth="1"/>
    <col min="12294" max="12294" width="13.81640625" style="33" customWidth="1"/>
    <col min="12295" max="12295" width="15.1796875" style="33" customWidth="1"/>
    <col min="12296" max="12296" width="12.1796875" style="33" customWidth="1"/>
    <col min="12297" max="12297" width="15.1796875" style="33" customWidth="1"/>
    <col min="12298" max="12298" width="15.81640625" style="33" customWidth="1"/>
    <col min="12299" max="12299" width="17.54296875" style="33" customWidth="1"/>
    <col min="12300" max="12300" width="13.26953125" style="33" customWidth="1"/>
    <col min="12301" max="12544" width="9.1796875" style="33"/>
    <col min="12545" max="12545" width="3.81640625" style="33" customWidth="1"/>
    <col min="12546" max="12546" width="32" style="33" customWidth="1"/>
    <col min="12547" max="12547" width="21.54296875" style="33" customWidth="1"/>
    <col min="12548" max="12548" width="12.1796875" style="33" customWidth="1"/>
    <col min="12549" max="12549" width="14.7265625" style="33" customWidth="1"/>
    <col min="12550" max="12550" width="13.81640625" style="33" customWidth="1"/>
    <col min="12551" max="12551" width="15.1796875" style="33" customWidth="1"/>
    <col min="12552" max="12552" width="12.1796875" style="33" customWidth="1"/>
    <col min="12553" max="12553" width="15.1796875" style="33" customWidth="1"/>
    <col min="12554" max="12554" width="15.81640625" style="33" customWidth="1"/>
    <col min="12555" max="12555" width="17.54296875" style="33" customWidth="1"/>
    <col min="12556" max="12556" width="13.26953125" style="33" customWidth="1"/>
    <col min="12557" max="12800" width="9.1796875" style="33"/>
    <col min="12801" max="12801" width="3.81640625" style="33" customWidth="1"/>
    <col min="12802" max="12802" width="32" style="33" customWidth="1"/>
    <col min="12803" max="12803" width="21.54296875" style="33" customWidth="1"/>
    <col min="12804" max="12804" width="12.1796875" style="33" customWidth="1"/>
    <col min="12805" max="12805" width="14.7265625" style="33" customWidth="1"/>
    <col min="12806" max="12806" width="13.81640625" style="33" customWidth="1"/>
    <col min="12807" max="12807" width="15.1796875" style="33" customWidth="1"/>
    <col min="12808" max="12808" width="12.1796875" style="33" customWidth="1"/>
    <col min="12809" max="12809" width="15.1796875" style="33" customWidth="1"/>
    <col min="12810" max="12810" width="15.81640625" style="33" customWidth="1"/>
    <col min="12811" max="12811" width="17.54296875" style="33" customWidth="1"/>
    <col min="12812" max="12812" width="13.26953125" style="33" customWidth="1"/>
    <col min="12813" max="13056" width="9.1796875" style="33"/>
    <col min="13057" max="13057" width="3.81640625" style="33" customWidth="1"/>
    <col min="13058" max="13058" width="32" style="33" customWidth="1"/>
    <col min="13059" max="13059" width="21.54296875" style="33" customWidth="1"/>
    <col min="13060" max="13060" width="12.1796875" style="33" customWidth="1"/>
    <col min="13061" max="13061" width="14.7265625" style="33" customWidth="1"/>
    <col min="13062" max="13062" width="13.81640625" style="33" customWidth="1"/>
    <col min="13063" max="13063" width="15.1796875" style="33" customWidth="1"/>
    <col min="13064" max="13064" width="12.1796875" style="33" customWidth="1"/>
    <col min="13065" max="13065" width="15.1796875" style="33" customWidth="1"/>
    <col min="13066" max="13066" width="15.81640625" style="33" customWidth="1"/>
    <col min="13067" max="13067" width="17.54296875" style="33" customWidth="1"/>
    <col min="13068" max="13068" width="13.26953125" style="33" customWidth="1"/>
    <col min="13069" max="13312" width="9.1796875" style="33"/>
    <col min="13313" max="13313" width="3.81640625" style="33" customWidth="1"/>
    <col min="13314" max="13314" width="32" style="33" customWidth="1"/>
    <col min="13315" max="13315" width="21.54296875" style="33" customWidth="1"/>
    <col min="13316" max="13316" width="12.1796875" style="33" customWidth="1"/>
    <col min="13317" max="13317" width="14.7265625" style="33" customWidth="1"/>
    <col min="13318" max="13318" width="13.81640625" style="33" customWidth="1"/>
    <col min="13319" max="13319" width="15.1796875" style="33" customWidth="1"/>
    <col min="13320" max="13320" width="12.1796875" style="33" customWidth="1"/>
    <col min="13321" max="13321" width="15.1796875" style="33" customWidth="1"/>
    <col min="13322" max="13322" width="15.81640625" style="33" customWidth="1"/>
    <col min="13323" max="13323" width="17.54296875" style="33" customWidth="1"/>
    <col min="13324" max="13324" width="13.26953125" style="33" customWidth="1"/>
    <col min="13325" max="13568" width="9.1796875" style="33"/>
    <col min="13569" max="13569" width="3.81640625" style="33" customWidth="1"/>
    <col min="13570" max="13570" width="32" style="33" customWidth="1"/>
    <col min="13571" max="13571" width="21.54296875" style="33" customWidth="1"/>
    <col min="13572" max="13572" width="12.1796875" style="33" customWidth="1"/>
    <col min="13573" max="13573" width="14.7265625" style="33" customWidth="1"/>
    <col min="13574" max="13574" width="13.81640625" style="33" customWidth="1"/>
    <col min="13575" max="13575" width="15.1796875" style="33" customWidth="1"/>
    <col min="13576" max="13576" width="12.1796875" style="33" customWidth="1"/>
    <col min="13577" max="13577" width="15.1796875" style="33" customWidth="1"/>
    <col min="13578" max="13578" width="15.81640625" style="33" customWidth="1"/>
    <col min="13579" max="13579" width="17.54296875" style="33" customWidth="1"/>
    <col min="13580" max="13580" width="13.26953125" style="33" customWidth="1"/>
    <col min="13581" max="13824" width="9.1796875" style="33"/>
    <col min="13825" max="13825" width="3.81640625" style="33" customWidth="1"/>
    <col min="13826" max="13826" width="32" style="33" customWidth="1"/>
    <col min="13827" max="13827" width="21.54296875" style="33" customWidth="1"/>
    <col min="13828" max="13828" width="12.1796875" style="33" customWidth="1"/>
    <col min="13829" max="13829" width="14.7265625" style="33" customWidth="1"/>
    <col min="13830" max="13830" width="13.81640625" style="33" customWidth="1"/>
    <col min="13831" max="13831" width="15.1796875" style="33" customWidth="1"/>
    <col min="13832" max="13832" width="12.1796875" style="33" customWidth="1"/>
    <col min="13833" max="13833" width="15.1796875" style="33" customWidth="1"/>
    <col min="13834" max="13834" width="15.81640625" style="33" customWidth="1"/>
    <col min="13835" max="13835" width="17.54296875" style="33" customWidth="1"/>
    <col min="13836" max="13836" width="13.26953125" style="33" customWidth="1"/>
    <col min="13837" max="14080" width="9.1796875" style="33"/>
    <col min="14081" max="14081" width="3.81640625" style="33" customWidth="1"/>
    <col min="14082" max="14082" width="32" style="33" customWidth="1"/>
    <col min="14083" max="14083" width="21.54296875" style="33" customWidth="1"/>
    <col min="14084" max="14084" width="12.1796875" style="33" customWidth="1"/>
    <col min="14085" max="14085" width="14.7265625" style="33" customWidth="1"/>
    <col min="14086" max="14086" width="13.81640625" style="33" customWidth="1"/>
    <col min="14087" max="14087" width="15.1796875" style="33" customWidth="1"/>
    <col min="14088" max="14088" width="12.1796875" style="33" customWidth="1"/>
    <col min="14089" max="14089" width="15.1796875" style="33" customWidth="1"/>
    <col min="14090" max="14090" width="15.81640625" style="33" customWidth="1"/>
    <col min="14091" max="14091" width="17.54296875" style="33" customWidth="1"/>
    <col min="14092" max="14092" width="13.26953125" style="33" customWidth="1"/>
    <col min="14093" max="14336" width="9.1796875" style="33"/>
    <col min="14337" max="14337" width="3.81640625" style="33" customWidth="1"/>
    <col min="14338" max="14338" width="32" style="33" customWidth="1"/>
    <col min="14339" max="14339" width="21.54296875" style="33" customWidth="1"/>
    <col min="14340" max="14340" width="12.1796875" style="33" customWidth="1"/>
    <col min="14341" max="14341" width="14.7265625" style="33" customWidth="1"/>
    <col min="14342" max="14342" width="13.81640625" style="33" customWidth="1"/>
    <col min="14343" max="14343" width="15.1796875" style="33" customWidth="1"/>
    <col min="14344" max="14344" width="12.1796875" style="33" customWidth="1"/>
    <col min="14345" max="14345" width="15.1796875" style="33" customWidth="1"/>
    <col min="14346" max="14346" width="15.81640625" style="33" customWidth="1"/>
    <col min="14347" max="14347" width="17.54296875" style="33" customWidth="1"/>
    <col min="14348" max="14348" width="13.26953125" style="33" customWidth="1"/>
    <col min="14349" max="14592" width="9.1796875" style="33"/>
    <col min="14593" max="14593" width="3.81640625" style="33" customWidth="1"/>
    <col min="14594" max="14594" width="32" style="33" customWidth="1"/>
    <col min="14595" max="14595" width="21.54296875" style="33" customWidth="1"/>
    <col min="14596" max="14596" width="12.1796875" style="33" customWidth="1"/>
    <col min="14597" max="14597" width="14.7265625" style="33" customWidth="1"/>
    <col min="14598" max="14598" width="13.81640625" style="33" customWidth="1"/>
    <col min="14599" max="14599" width="15.1796875" style="33" customWidth="1"/>
    <col min="14600" max="14600" width="12.1796875" style="33" customWidth="1"/>
    <col min="14601" max="14601" width="15.1796875" style="33" customWidth="1"/>
    <col min="14602" max="14602" width="15.81640625" style="33" customWidth="1"/>
    <col min="14603" max="14603" width="17.54296875" style="33" customWidth="1"/>
    <col min="14604" max="14604" width="13.26953125" style="33" customWidth="1"/>
    <col min="14605" max="14848" width="9.1796875" style="33"/>
    <col min="14849" max="14849" width="3.81640625" style="33" customWidth="1"/>
    <col min="14850" max="14850" width="32" style="33" customWidth="1"/>
    <col min="14851" max="14851" width="21.54296875" style="33" customWidth="1"/>
    <col min="14852" max="14852" width="12.1796875" style="33" customWidth="1"/>
    <col min="14853" max="14853" width="14.7265625" style="33" customWidth="1"/>
    <col min="14854" max="14854" width="13.81640625" style="33" customWidth="1"/>
    <col min="14855" max="14855" width="15.1796875" style="33" customWidth="1"/>
    <col min="14856" max="14856" width="12.1796875" style="33" customWidth="1"/>
    <col min="14857" max="14857" width="15.1796875" style="33" customWidth="1"/>
    <col min="14858" max="14858" width="15.81640625" style="33" customWidth="1"/>
    <col min="14859" max="14859" width="17.54296875" style="33" customWidth="1"/>
    <col min="14860" max="14860" width="13.26953125" style="33" customWidth="1"/>
    <col min="14861" max="15104" width="9.1796875" style="33"/>
    <col min="15105" max="15105" width="3.81640625" style="33" customWidth="1"/>
    <col min="15106" max="15106" width="32" style="33" customWidth="1"/>
    <col min="15107" max="15107" width="21.54296875" style="33" customWidth="1"/>
    <col min="15108" max="15108" width="12.1796875" style="33" customWidth="1"/>
    <col min="15109" max="15109" width="14.7265625" style="33" customWidth="1"/>
    <col min="15110" max="15110" width="13.81640625" style="33" customWidth="1"/>
    <col min="15111" max="15111" width="15.1796875" style="33" customWidth="1"/>
    <col min="15112" max="15112" width="12.1796875" style="33" customWidth="1"/>
    <col min="15113" max="15113" width="15.1796875" style="33" customWidth="1"/>
    <col min="15114" max="15114" width="15.81640625" style="33" customWidth="1"/>
    <col min="15115" max="15115" width="17.54296875" style="33" customWidth="1"/>
    <col min="15116" max="15116" width="13.26953125" style="33" customWidth="1"/>
    <col min="15117" max="15360" width="9.1796875" style="33"/>
    <col min="15361" max="15361" width="3.81640625" style="33" customWidth="1"/>
    <col min="15362" max="15362" width="32" style="33" customWidth="1"/>
    <col min="15363" max="15363" width="21.54296875" style="33" customWidth="1"/>
    <col min="15364" max="15364" width="12.1796875" style="33" customWidth="1"/>
    <col min="15365" max="15365" width="14.7265625" style="33" customWidth="1"/>
    <col min="15366" max="15366" width="13.81640625" style="33" customWidth="1"/>
    <col min="15367" max="15367" width="15.1796875" style="33" customWidth="1"/>
    <col min="15368" max="15368" width="12.1796875" style="33" customWidth="1"/>
    <col min="15369" max="15369" width="15.1796875" style="33" customWidth="1"/>
    <col min="15370" max="15370" width="15.81640625" style="33" customWidth="1"/>
    <col min="15371" max="15371" width="17.54296875" style="33" customWidth="1"/>
    <col min="15372" max="15372" width="13.26953125" style="33" customWidth="1"/>
    <col min="15373" max="15616" width="9.1796875" style="33"/>
    <col min="15617" max="15617" width="3.81640625" style="33" customWidth="1"/>
    <col min="15618" max="15618" width="32" style="33" customWidth="1"/>
    <col min="15619" max="15619" width="21.54296875" style="33" customWidth="1"/>
    <col min="15620" max="15620" width="12.1796875" style="33" customWidth="1"/>
    <col min="15621" max="15621" width="14.7265625" style="33" customWidth="1"/>
    <col min="15622" max="15622" width="13.81640625" style="33" customWidth="1"/>
    <col min="15623" max="15623" width="15.1796875" style="33" customWidth="1"/>
    <col min="15624" max="15624" width="12.1796875" style="33" customWidth="1"/>
    <col min="15625" max="15625" width="15.1796875" style="33" customWidth="1"/>
    <col min="15626" max="15626" width="15.81640625" style="33" customWidth="1"/>
    <col min="15627" max="15627" width="17.54296875" style="33" customWidth="1"/>
    <col min="15628" max="15628" width="13.26953125" style="33" customWidth="1"/>
    <col min="15629" max="15872" width="9.1796875" style="33"/>
    <col min="15873" max="15873" width="3.81640625" style="33" customWidth="1"/>
    <col min="15874" max="15874" width="32" style="33" customWidth="1"/>
    <col min="15875" max="15875" width="21.54296875" style="33" customWidth="1"/>
    <col min="15876" max="15876" width="12.1796875" style="33" customWidth="1"/>
    <col min="15877" max="15877" width="14.7265625" style="33" customWidth="1"/>
    <col min="15878" max="15878" width="13.81640625" style="33" customWidth="1"/>
    <col min="15879" max="15879" width="15.1796875" style="33" customWidth="1"/>
    <col min="15880" max="15880" width="12.1796875" style="33" customWidth="1"/>
    <col min="15881" max="15881" width="15.1796875" style="33" customWidth="1"/>
    <col min="15882" max="15882" width="15.81640625" style="33" customWidth="1"/>
    <col min="15883" max="15883" width="17.54296875" style="33" customWidth="1"/>
    <col min="15884" max="15884" width="13.26953125" style="33" customWidth="1"/>
    <col min="15885" max="16128" width="9.1796875" style="33"/>
    <col min="16129" max="16129" width="3.81640625" style="33" customWidth="1"/>
    <col min="16130" max="16130" width="32" style="33" customWidth="1"/>
    <col min="16131" max="16131" width="21.54296875" style="33" customWidth="1"/>
    <col min="16132" max="16132" width="12.1796875" style="33" customWidth="1"/>
    <col min="16133" max="16133" width="14.7265625" style="33" customWidth="1"/>
    <col min="16134" max="16134" width="13.81640625" style="33" customWidth="1"/>
    <col min="16135" max="16135" width="15.1796875" style="33" customWidth="1"/>
    <col min="16136" max="16136" width="12.1796875" style="33" customWidth="1"/>
    <col min="16137" max="16137" width="15.1796875" style="33" customWidth="1"/>
    <col min="16138" max="16138" width="15.81640625" style="33" customWidth="1"/>
    <col min="16139" max="16139" width="17.54296875" style="33" customWidth="1"/>
    <col min="16140" max="16140" width="13.26953125" style="33" customWidth="1"/>
    <col min="16141" max="16384" width="9.1796875" style="33"/>
  </cols>
  <sheetData>
    <row r="1" spans="1:26" x14ac:dyDescent="0.35">
      <c r="A1" s="32"/>
      <c r="B1" s="32"/>
      <c r="C1" s="32"/>
      <c r="D1" s="32"/>
      <c r="E1" s="32"/>
      <c r="F1" s="32"/>
      <c r="G1" s="32"/>
      <c r="H1" s="32"/>
      <c r="I1" s="32"/>
      <c r="J1" s="32"/>
      <c r="K1" s="32"/>
      <c r="L1" s="32"/>
      <c r="M1" s="32"/>
      <c r="N1" s="32"/>
      <c r="O1" s="32"/>
      <c r="P1" s="32"/>
      <c r="Q1" s="32"/>
      <c r="R1" s="32"/>
      <c r="S1" s="32"/>
      <c r="T1" s="32"/>
      <c r="U1" s="32"/>
      <c r="V1" s="32"/>
      <c r="W1" s="32"/>
      <c r="X1" s="32"/>
      <c r="Y1" s="32"/>
      <c r="Z1" s="32"/>
    </row>
    <row r="2" spans="1:26" ht="21" x14ac:dyDescent="0.5">
      <c r="A2" s="32"/>
      <c r="B2" s="34" t="s">
        <v>292</v>
      </c>
      <c r="C2" s="35"/>
      <c r="D2" s="35"/>
      <c r="E2" s="35"/>
      <c r="F2" s="35"/>
      <c r="G2" s="32"/>
      <c r="H2" s="32"/>
      <c r="I2" s="32"/>
      <c r="J2" s="32"/>
      <c r="K2" s="32"/>
      <c r="L2" s="32"/>
      <c r="M2" s="32"/>
      <c r="N2" s="32"/>
      <c r="O2" s="32"/>
      <c r="P2" s="32"/>
      <c r="Q2" s="32"/>
      <c r="R2" s="32"/>
      <c r="S2" s="32"/>
      <c r="T2" s="32"/>
      <c r="U2" s="32"/>
      <c r="V2" s="32"/>
      <c r="W2" s="32"/>
      <c r="X2" s="32"/>
      <c r="Y2" s="32"/>
      <c r="Z2" s="32"/>
    </row>
    <row r="3" spans="1:26" ht="18.5" x14ac:dyDescent="0.45">
      <c r="A3" s="32"/>
      <c r="B3" s="36" t="s">
        <v>293</v>
      </c>
      <c r="C3" s="35"/>
      <c r="D3" s="98" t="s">
        <v>294</v>
      </c>
      <c r="E3" s="35"/>
      <c r="F3" s="35"/>
      <c r="G3" s="32"/>
      <c r="H3" s="32"/>
      <c r="I3" s="32"/>
      <c r="J3" s="32"/>
      <c r="K3" s="32"/>
      <c r="L3" s="32"/>
      <c r="M3" s="32"/>
      <c r="N3" s="32"/>
      <c r="O3" s="32"/>
      <c r="P3" s="32"/>
      <c r="Q3" s="32"/>
      <c r="R3" s="32"/>
      <c r="S3" s="32"/>
      <c r="T3" s="32"/>
      <c r="U3" s="32"/>
      <c r="V3" s="32"/>
      <c r="W3" s="32"/>
      <c r="X3" s="32"/>
      <c r="Y3" s="32"/>
      <c r="Z3" s="32"/>
    </row>
    <row r="4" spans="1:26" ht="15" thickBot="1" x14ac:dyDescent="0.4">
      <c r="A4" s="32"/>
      <c r="B4" s="32"/>
      <c r="C4" s="32"/>
      <c r="D4" s="32"/>
      <c r="E4" s="32"/>
      <c r="F4" s="32"/>
      <c r="G4" s="32"/>
      <c r="H4" s="32"/>
      <c r="I4" s="32"/>
      <c r="J4" s="32"/>
      <c r="K4" s="32"/>
      <c r="L4" s="32"/>
      <c r="M4" s="32"/>
      <c r="N4" s="32"/>
      <c r="O4" s="32"/>
      <c r="P4" s="32"/>
      <c r="Q4" s="32"/>
      <c r="R4" s="32"/>
      <c r="S4" s="32"/>
      <c r="T4" s="32"/>
      <c r="U4" s="32"/>
      <c r="V4" s="32"/>
      <c r="W4" s="32"/>
      <c r="X4" s="32"/>
      <c r="Y4" s="32"/>
      <c r="Z4" s="32"/>
    </row>
    <row r="5" spans="1:26" ht="16" thickBot="1" x14ac:dyDescent="0.4">
      <c r="A5" s="32"/>
      <c r="B5" s="96" t="s">
        <v>295</v>
      </c>
      <c r="C5" s="32"/>
      <c r="D5" s="32"/>
      <c r="E5" s="32"/>
      <c r="F5" s="32"/>
      <c r="G5" s="32"/>
      <c r="H5" s="298">
        <f>K36+G48</f>
        <v>0</v>
      </c>
      <c r="I5" s="299"/>
      <c r="J5" s="300" t="s">
        <v>296</v>
      </c>
      <c r="K5" s="301"/>
      <c r="L5" s="32"/>
      <c r="M5" s="32"/>
      <c r="N5" s="32"/>
      <c r="O5" s="32"/>
      <c r="P5" s="32"/>
      <c r="Q5" s="32"/>
      <c r="R5" s="32"/>
      <c r="S5" s="32"/>
      <c r="T5" s="32"/>
      <c r="U5" s="32"/>
      <c r="V5" s="32"/>
      <c r="W5" s="32"/>
      <c r="X5" s="32"/>
      <c r="Y5" s="32"/>
      <c r="Z5" s="32"/>
    </row>
    <row r="6" spans="1:26" ht="16" thickBot="1" x14ac:dyDescent="0.4">
      <c r="A6" s="32"/>
      <c r="B6" s="32" t="s">
        <v>297</v>
      </c>
      <c r="C6" s="32"/>
      <c r="D6" s="32"/>
      <c r="E6" s="32"/>
      <c r="F6" s="32"/>
      <c r="G6" s="32"/>
      <c r="H6" s="298">
        <f>K37+G43</f>
        <v>0</v>
      </c>
      <c r="I6" s="299"/>
      <c r="J6" s="300" t="s">
        <v>298</v>
      </c>
      <c r="K6" s="301"/>
      <c r="L6" s="32"/>
      <c r="M6" s="32"/>
      <c r="N6" s="32"/>
      <c r="O6" s="32"/>
      <c r="P6" s="32"/>
      <c r="Q6" s="32"/>
      <c r="R6" s="32"/>
      <c r="S6" s="32"/>
      <c r="T6" s="32"/>
      <c r="U6" s="32"/>
      <c r="V6" s="32"/>
      <c r="W6" s="32"/>
      <c r="X6" s="32"/>
      <c r="Y6" s="32"/>
      <c r="Z6" s="32"/>
    </row>
    <row r="7" spans="1:26" ht="16" thickBot="1" x14ac:dyDescent="0.4">
      <c r="A7" s="32"/>
      <c r="B7" s="88" t="s">
        <v>299</v>
      </c>
      <c r="C7" s="32"/>
      <c r="D7" s="32"/>
      <c r="E7" s="32"/>
      <c r="F7" s="32"/>
      <c r="G7" s="32"/>
      <c r="H7" s="298">
        <f>SUM(K35+G43+G48)</f>
        <v>0</v>
      </c>
      <c r="I7" s="299"/>
      <c r="J7" s="300" t="s">
        <v>300</v>
      </c>
      <c r="K7" s="301"/>
      <c r="L7" s="32"/>
      <c r="M7" s="32"/>
      <c r="N7" s="32"/>
      <c r="O7" s="32"/>
      <c r="P7" s="32"/>
      <c r="Q7" s="32"/>
      <c r="R7" s="32"/>
      <c r="S7" s="32"/>
      <c r="T7" s="32"/>
      <c r="U7" s="32"/>
      <c r="V7" s="32"/>
      <c r="W7" s="32"/>
      <c r="X7" s="32"/>
      <c r="Y7" s="32"/>
      <c r="Z7" s="32"/>
    </row>
    <row r="8" spans="1:26" x14ac:dyDescent="0.35">
      <c r="A8" s="32"/>
      <c r="B8" s="32"/>
      <c r="C8" s="32"/>
      <c r="D8" s="32"/>
      <c r="E8" s="32"/>
      <c r="F8" s="32"/>
      <c r="G8" s="32"/>
      <c r="H8" s="32"/>
      <c r="I8" s="32"/>
      <c r="J8" s="32"/>
      <c r="K8" s="32"/>
      <c r="L8" s="32"/>
      <c r="M8" s="32"/>
      <c r="N8" s="32"/>
      <c r="O8" s="32"/>
      <c r="P8" s="32"/>
      <c r="Q8" s="32"/>
      <c r="R8" s="32"/>
      <c r="S8" s="32"/>
      <c r="T8" s="32"/>
      <c r="U8" s="32"/>
      <c r="V8" s="32"/>
      <c r="W8" s="32"/>
      <c r="X8" s="32"/>
      <c r="Y8" s="32"/>
      <c r="Z8" s="32"/>
    </row>
    <row r="9" spans="1:26" x14ac:dyDescent="0.35">
      <c r="A9" s="32"/>
      <c r="B9" s="302" t="s">
        <v>301</v>
      </c>
      <c r="C9" s="304" t="s">
        <v>302</v>
      </c>
      <c r="D9" s="306" t="s">
        <v>303</v>
      </c>
      <c r="E9" s="308" t="s">
        <v>304</v>
      </c>
      <c r="F9" s="296"/>
      <c r="G9" s="297"/>
      <c r="H9" s="309" t="s">
        <v>305</v>
      </c>
      <c r="I9" s="296" t="s">
        <v>306</v>
      </c>
      <c r="J9" s="296"/>
      <c r="K9" s="297"/>
      <c r="L9" s="32"/>
      <c r="M9" s="32"/>
      <c r="N9" s="32"/>
      <c r="O9" s="32"/>
      <c r="P9" s="32"/>
      <c r="Q9" s="32"/>
      <c r="R9" s="32"/>
      <c r="S9" s="32"/>
      <c r="T9" s="32"/>
      <c r="U9" s="32"/>
      <c r="V9" s="32"/>
      <c r="W9" s="32"/>
      <c r="X9" s="32"/>
      <c r="Y9" s="32"/>
      <c r="Z9" s="32"/>
    </row>
    <row r="10" spans="1:26" x14ac:dyDescent="0.35">
      <c r="A10" s="32"/>
      <c r="B10" s="303"/>
      <c r="C10" s="305"/>
      <c r="D10" s="307"/>
      <c r="E10" s="70" t="s">
        <v>307</v>
      </c>
      <c r="F10" s="71" t="s">
        <v>308</v>
      </c>
      <c r="G10" s="72" t="s">
        <v>121</v>
      </c>
      <c r="H10" s="310"/>
      <c r="I10" s="71" t="s">
        <v>307</v>
      </c>
      <c r="J10" s="71" t="s">
        <v>308</v>
      </c>
      <c r="K10" s="72" t="s">
        <v>121</v>
      </c>
      <c r="L10" s="32"/>
      <c r="M10" s="32"/>
      <c r="N10" s="32"/>
      <c r="O10" s="32"/>
      <c r="P10" s="32"/>
      <c r="Q10" s="32"/>
      <c r="R10" s="32"/>
      <c r="S10" s="32"/>
      <c r="T10" s="32"/>
      <c r="U10" s="32"/>
      <c r="V10" s="32"/>
      <c r="W10" s="32"/>
      <c r="X10" s="32"/>
      <c r="Y10" s="32"/>
      <c r="Z10" s="32"/>
    </row>
    <row r="11" spans="1:26" x14ac:dyDescent="0.35">
      <c r="A11" s="32"/>
      <c r="B11" s="37" t="s">
        <v>309</v>
      </c>
      <c r="C11" s="48">
        <v>0</v>
      </c>
      <c r="D11" s="64">
        <v>3412</v>
      </c>
      <c r="E11" s="37">
        <f>C11*D11</f>
        <v>0</v>
      </c>
      <c r="F11" s="73">
        <f>E11*0.001</f>
        <v>0</v>
      </c>
      <c r="G11" s="79">
        <f>E11*0.000001</f>
        <v>0</v>
      </c>
      <c r="H11" s="67">
        <v>2.8</v>
      </c>
      <c r="I11" s="74">
        <f>E11*H11</f>
        <v>0</v>
      </c>
      <c r="J11" s="75">
        <f>F11*H11</f>
        <v>0</v>
      </c>
      <c r="K11" s="76">
        <f>G11*H11</f>
        <v>0</v>
      </c>
      <c r="L11" s="32"/>
      <c r="M11" s="32"/>
      <c r="N11" s="32"/>
      <c r="O11" s="32"/>
      <c r="P11" s="32"/>
      <c r="Q11" s="32"/>
      <c r="R11" s="32"/>
      <c r="S11" s="32"/>
      <c r="T11" s="32"/>
      <c r="U11" s="32"/>
      <c r="V11" s="32"/>
      <c r="W11" s="32"/>
      <c r="X11" s="32"/>
      <c r="Y11" s="32"/>
      <c r="Z11" s="32"/>
    </row>
    <row r="12" spans="1:26" x14ac:dyDescent="0.35">
      <c r="A12" s="32"/>
      <c r="B12" s="37" t="s">
        <v>310</v>
      </c>
      <c r="C12" s="48">
        <v>0</v>
      </c>
      <c r="D12" s="64">
        <v>3412141.5</v>
      </c>
      <c r="E12" s="37">
        <f>C12*D12</f>
        <v>0</v>
      </c>
      <c r="F12" s="73">
        <f t="shared" ref="F12:F34" si="0">E12*0.001</f>
        <v>0</v>
      </c>
      <c r="G12" s="79">
        <f t="shared" ref="G12:G34" si="1">E12*0.000001</f>
        <v>0</v>
      </c>
      <c r="H12" s="67">
        <v>2.8</v>
      </c>
      <c r="I12" s="74">
        <f t="shared" ref="I12:I34" si="2">E12*H12</f>
        <v>0</v>
      </c>
      <c r="J12" s="75">
        <f t="shared" ref="J12:J34" si="3">F12*H12</f>
        <v>0</v>
      </c>
      <c r="K12" s="77">
        <f t="shared" ref="K12:K34" si="4">G12*H12</f>
        <v>0</v>
      </c>
      <c r="L12" s="32"/>
      <c r="M12" s="32"/>
      <c r="N12" s="32"/>
      <c r="O12" s="32"/>
      <c r="P12" s="32"/>
      <c r="Q12" s="32"/>
      <c r="R12" s="32"/>
      <c r="S12" s="32"/>
      <c r="T12" s="32"/>
      <c r="U12" s="32"/>
      <c r="V12" s="32"/>
      <c r="W12" s="32"/>
      <c r="X12" s="32"/>
      <c r="Y12" s="32"/>
      <c r="Z12" s="32"/>
    </row>
    <row r="13" spans="1:26" x14ac:dyDescent="0.35">
      <c r="A13" s="32"/>
      <c r="B13" s="37" t="s">
        <v>311</v>
      </c>
      <c r="C13" s="48">
        <v>0</v>
      </c>
      <c r="D13" s="64">
        <v>3412</v>
      </c>
      <c r="E13" s="37">
        <f t="shared" ref="E13:E32" si="5">C13*D13</f>
        <v>0</v>
      </c>
      <c r="F13" s="73">
        <f t="shared" si="0"/>
        <v>0</v>
      </c>
      <c r="G13" s="79">
        <f t="shared" si="1"/>
        <v>0</v>
      </c>
      <c r="H13" s="67">
        <v>1</v>
      </c>
      <c r="I13" s="74">
        <f t="shared" si="2"/>
        <v>0</v>
      </c>
      <c r="J13" s="75">
        <f t="shared" si="3"/>
        <v>0</v>
      </c>
      <c r="K13" s="77">
        <f t="shared" si="4"/>
        <v>0</v>
      </c>
      <c r="L13" s="32"/>
      <c r="M13" s="32"/>
      <c r="N13" s="32"/>
      <c r="O13" s="32"/>
      <c r="P13" s="32"/>
      <c r="Q13" s="32"/>
      <c r="R13" s="32"/>
      <c r="S13" s="32"/>
      <c r="T13" s="32"/>
      <c r="U13" s="32"/>
      <c r="V13" s="32"/>
      <c r="W13" s="32"/>
      <c r="X13" s="32"/>
      <c r="Y13" s="32"/>
      <c r="Z13" s="32"/>
    </row>
    <row r="14" spans="1:26" x14ac:dyDescent="0.35">
      <c r="A14" s="32"/>
      <c r="B14" s="37" t="s">
        <v>312</v>
      </c>
      <c r="C14" s="48">
        <v>0</v>
      </c>
      <c r="D14" s="64">
        <v>100000</v>
      </c>
      <c r="E14" s="37">
        <f t="shared" si="5"/>
        <v>0</v>
      </c>
      <c r="F14" s="73">
        <f t="shared" si="0"/>
        <v>0</v>
      </c>
      <c r="G14" s="79">
        <f t="shared" si="1"/>
        <v>0</v>
      </c>
      <c r="H14" s="67">
        <v>1.05</v>
      </c>
      <c r="I14" s="74">
        <f t="shared" si="2"/>
        <v>0</v>
      </c>
      <c r="J14" s="75">
        <f t="shared" si="3"/>
        <v>0</v>
      </c>
      <c r="K14" s="77">
        <f t="shared" si="4"/>
        <v>0</v>
      </c>
      <c r="L14" s="32"/>
      <c r="M14" s="32"/>
      <c r="N14" s="32"/>
      <c r="O14" s="32"/>
      <c r="P14" s="32"/>
      <c r="Q14" s="32"/>
      <c r="R14" s="32"/>
      <c r="S14" s="32"/>
      <c r="T14" s="32"/>
      <c r="U14" s="32"/>
      <c r="V14" s="32"/>
      <c r="W14" s="32"/>
      <c r="X14" s="32"/>
      <c r="Y14" s="32"/>
      <c r="Z14" s="32"/>
    </row>
    <row r="15" spans="1:26" x14ac:dyDescent="0.35">
      <c r="A15" s="32"/>
      <c r="B15" s="37" t="s">
        <v>313</v>
      </c>
      <c r="C15" s="48">
        <v>0</v>
      </c>
      <c r="D15" s="64">
        <v>1029</v>
      </c>
      <c r="E15" s="37">
        <f t="shared" si="5"/>
        <v>0</v>
      </c>
      <c r="F15" s="73">
        <f t="shared" si="0"/>
        <v>0</v>
      </c>
      <c r="G15" s="79">
        <f t="shared" si="1"/>
        <v>0</v>
      </c>
      <c r="H15" s="67">
        <v>1.05</v>
      </c>
      <c r="I15" s="74">
        <f t="shared" si="2"/>
        <v>0</v>
      </c>
      <c r="J15" s="75">
        <f t="shared" si="3"/>
        <v>0</v>
      </c>
      <c r="K15" s="77">
        <f t="shared" si="4"/>
        <v>0</v>
      </c>
      <c r="L15" s="32"/>
      <c r="M15" s="32"/>
      <c r="N15" s="32"/>
      <c r="O15" s="32"/>
      <c r="P15" s="32"/>
      <c r="Q15" s="32"/>
      <c r="R15" s="32"/>
      <c r="S15" s="32"/>
      <c r="T15" s="32"/>
      <c r="U15" s="32"/>
      <c r="V15" s="32"/>
      <c r="W15" s="32"/>
      <c r="X15" s="32"/>
      <c r="Y15" s="32"/>
      <c r="Z15" s="32"/>
    </row>
    <row r="16" spans="1:26" x14ac:dyDescent="0.35">
      <c r="A16" s="32"/>
      <c r="B16" s="37" t="s">
        <v>314</v>
      </c>
      <c r="C16" s="48">
        <v>0</v>
      </c>
      <c r="D16" s="64">
        <v>102900</v>
      </c>
      <c r="E16" s="37">
        <f t="shared" si="5"/>
        <v>0</v>
      </c>
      <c r="F16" s="73">
        <f t="shared" si="0"/>
        <v>0</v>
      </c>
      <c r="G16" s="79">
        <f t="shared" si="1"/>
        <v>0</v>
      </c>
      <c r="H16" s="67">
        <v>1.05</v>
      </c>
      <c r="I16" s="74">
        <f t="shared" si="2"/>
        <v>0</v>
      </c>
      <c r="J16" s="75">
        <f t="shared" si="3"/>
        <v>0</v>
      </c>
      <c r="K16" s="77">
        <f t="shared" si="4"/>
        <v>0</v>
      </c>
      <c r="L16" s="32"/>
      <c r="M16" s="32"/>
      <c r="N16" s="32"/>
      <c r="O16" s="32"/>
      <c r="P16" s="32"/>
      <c r="Q16" s="32"/>
      <c r="R16" s="32"/>
      <c r="S16" s="32"/>
      <c r="T16" s="32"/>
      <c r="U16" s="32"/>
      <c r="V16" s="32"/>
      <c r="W16" s="32"/>
      <c r="X16" s="32"/>
      <c r="Y16" s="32"/>
      <c r="Z16" s="32"/>
    </row>
    <row r="17" spans="1:26" x14ac:dyDescent="0.35">
      <c r="A17" s="32"/>
      <c r="B17" s="37" t="s">
        <v>315</v>
      </c>
      <c r="C17" s="48">
        <v>0</v>
      </c>
      <c r="D17" s="64">
        <v>1029000</v>
      </c>
      <c r="E17" s="37">
        <f t="shared" si="5"/>
        <v>0</v>
      </c>
      <c r="F17" s="73">
        <f t="shared" si="0"/>
        <v>0</v>
      </c>
      <c r="G17" s="79">
        <f t="shared" si="1"/>
        <v>0</v>
      </c>
      <c r="H17" s="67">
        <v>1.05</v>
      </c>
      <c r="I17" s="74">
        <f t="shared" si="2"/>
        <v>0</v>
      </c>
      <c r="J17" s="75">
        <f t="shared" si="3"/>
        <v>0</v>
      </c>
      <c r="K17" s="77">
        <f t="shared" si="4"/>
        <v>0</v>
      </c>
      <c r="L17" s="32"/>
      <c r="M17" s="32"/>
      <c r="N17" s="32"/>
      <c r="O17" s="32"/>
      <c r="P17" s="32"/>
      <c r="Q17" s="32"/>
      <c r="R17" s="32"/>
      <c r="S17" s="32"/>
      <c r="T17" s="32"/>
      <c r="U17" s="32"/>
      <c r="V17" s="32"/>
      <c r="W17" s="32"/>
      <c r="X17" s="32"/>
      <c r="Y17" s="32"/>
      <c r="Z17" s="32"/>
    </row>
    <row r="18" spans="1:26" x14ac:dyDescent="0.35">
      <c r="A18" s="32"/>
      <c r="B18" s="37" t="s">
        <v>316</v>
      </c>
      <c r="C18" s="48">
        <v>0</v>
      </c>
      <c r="D18" s="65">
        <v>91647.6</v>
      </c>
      <c r="E18" s="37">
        <f t="shared" si="5"/>
        <v>0</v>
      </c>
      <c r="F18" s="73">
        <f t="shared" si="0"/>
        <v>0</v>
      </c>
      <c r="G18" s="79">
        <f t="shared" si="1"/>
        <v>0</v>
      </c>
      <c r="H18" s="67">
        <v>1.01</v>
      </c>
      <c r="I18" s="74">
        <f t="shared" si="2"/>
        <v>0</v>
      </c>
      <c r="J18" s="75">
        <f t="shared" si="3"/>
        <v>0</v>
      </c>
      <c r="K18" s="77">
        <f t="shared" si="4"/>
        <v>0</v>
      </c>
      <c r="L18" s="32"/>
      <c r="M18" s="32"/>
      <c r="N18" s="32"/>
      <c r="O18" s="32"/>
      <c r="P18" s="32"/>
      <c r="Q18" s="32"/>
      <c r="R18" s="32"/>
      <c r="S18" s="32"/>
      <c r="T18" s="32"/>
      <c r="U18" s="32"/>
      <c r="V18" s="32"/>
      <c r="W18" s="32"/>
      <c r="X18" s="32"/>
      <c r="Y18" s="32"/>
      <c r="Z18" s="32"/>
    </row>
    <row r="19" spans="1:26" x14ac:dyDescent="0.35">
      <c r="A19" s="32"/>
      <c r="B19" s="37" t="s">
        <v>317</v>
      </c>
      <c r="C19" s="48">
        <v>0</v>
      </c>
      <c r="D19" s="65">
        <v>91647.6</v>
      </c>
      <c r="E19" s="37">
        <f t="shared" si="5"/>
        <v>0</v>
      </c>
      <c r="F19" s="73">
        <f t="shared" si="0"/>
        <v>0</v>
      </c>
      <c r="G19" s="79">
        <f t="shared" si="1"/>
        <v>0</v>
      </c>
      <c r="H19" s="67">
        <v>1.01</v>
      </c>
      <c r="I19" s="74">
        <f t="shared" si="2"/>
        <v>0</v>
      </c>
      <c r="J19" s="75">
        <f t="shared" si="3"/>
        <v>0</v>
      </c>
      <c r="K19" s="77">
        <f t="shared" si="4"/>
        <v>0</v>
      </c>
      <c r="L19" s="32"/>
      <c r="M19" s="32"/>
      <c r="N19" s="32"/>
      <c r="O19" s="32"/>
      <c r="P19" s="32"/>
      <c r="Q19" s="32"/>
      <c r="R19" s="32"/>
      <c r="S19" s="32"/>
      <c r="T19" s="32"/>
      <c r="U19" s="32"/>
      <c r="V19" s="32"/>
      <c r="W19" s="32"/>
      <c r="X19" s="32"/>
      <c r="Y19" s="32"/>
      <c r="Z19" s="32"/>
    </row>
    <row r="20" spans="1:26" x14ac:dyDescent="0.35">
      <c r="A20" s="32"/>
      <c r="B20" s="37" t="s">
        <v>318</v>
      </c>
      <c r="C20" s="48">
        <v>0</v>
      </c>
      <c r="D20" s="64">
        <v>138690</v>
      </c>
      <c r="E20" s="37">
        <f t="shared" si="5"/>
        <v>0</v>
      </c>
      <c r="F20" s="73">
        <f t="shared" si="0"/>
        <v>0</v>
      </c>
      <c r="G20" s="79">
        <f t="shared" si="1"/>
        <v>0</v>
      </c>
      <c r="H20" s="67">
        <v>1.01</v>
      </c>
      <c r="I20" s="74">
        <f t="shared" si="2"/>
        <v>0</v>
      </c>
      <c r="J20" s="75">
        <f t="shared" si="3"/>
        <v>0</v>
      </c>
      <c r="K20" s="77">
        <f t="shared" si="4"/>
        <v>0</v>
      </c>
      <c r="L20" s="32"/>
      <c r="M20" s="32"/>
      <c r="N20" s="32"/>
      <c r="O20" s="32"/>
      <c r="P20" s="32"/>
      <c r="Q20" s="32"/>
      <c r="R20" s="32"/>
      <c r="S20" s="32"/>
      <c r="T20" s="32"/>
      <c r="U20" s="32"/>
      <c r="V20" s="32"/>
      <c r="W20" s="32"/>
      <c r="X20" s="32"/>
      <c r="Y20" s="32"/>
      <c r="Z20" s="32"/>
    </row>
    <row r="21" spans="1:26" x14ac:dyDescent="0.35">
      <c r="A21" s="32"/>
      <c r="B21" s="37" t="s">
        <v>319</v>
      </c>
      <c r="C21" s="48">
        <v>0</v>
      </c>
      <c r="D21" s="64">
        <v>149690</v>
      </c>
      <c r="E21" s="37">
        <f t="shared" si="5"/>
        <v>0</v>
      </c>
      <c r="F21" s="73">
        <f t="shared" si="0"/>
        <v>0</v>
      </c>
      <c r="G21" s="79">
        <f t="shared" si="1"/>
        <v>0</v>
      </c>
      <c r="H21" s="67">
        <v>1.01</v>
      </c>
      <c r="I21" s="74">
        <f t="shared" si="2"/>
        <v>0</v>
      </c>
      <c r="J21" s="75">
        <f t="shared" si="3"/>
        <v>0</v>
      </c>
      <c r="K21" s="77">
        <f t="shared" si="4"/>
        <v>0</v>
      </c>
      <c r="L21" s="32"/>
      <c r="M21" s="32"/>
      <c r="N21" s="32"/>
      <c r="O21" s="32"/>
      <c r="P21" s="32"/>
      <c r="Q21" s="32"/>
      <c r="R21" s="32"/>
      <c r="S21" s="32"/>
      <c r="T21" s="32"/>
      <c r="U21" s="32"/>
      <c r="V21" s="32"/>
      <c r="W21" s="32"/>
      <c r="X21" s="32"/>
      <c r="Y21" s="32"/>
      <c r="Z21" s="32"/>
    </row>
    <row r="22" spans="1:26" x14ac:dyDescent="0.35">
      <c r="A22" s="32"/>
      <c r="B22" s="37" t="s">
        <v>320</v>
      </c>
      <c r="C22" s="48">
        <v>0</v>
      </c>
      <c r="D22" s="64">
        <v>138690</v>
      </c>
      <c r="E22" s="37">
        <f t="shared" si="5"/>
        <v>0</v>
      </c>
      <c r="F22" s="73">
        <f t="shared" si="0"/>
        <v>0</v>
      </c>
      <c r="G22" s="79">
        <f t="shared" si="1"/>
        <v>0</v>
      </c>
      <c r="H22" s="67">
        <v>1.01</v>
      </c>
      <c r="I22" s="74">
        <f t="shared" si="2"/>
        <v>0</v>
      </c>
      <c r="J22" s="75">
        <f t="shared" si="3"/>
        <v>0</v>
      </c>
      <c r="K22" s="77">
        <f t="shared" si="4"/>
        <v>0</v>
      </c>
      <c r="L22" s="32"/>
      <c r="M22" s="32"/>
      <c r="N22" s="32"/>
      <c r="O22" s="32"/>
      <c r="P22" s="32"/>
      <c r="Q22" s="32"/>
      <c r="R22" s="32"/>
      <c r="S22" s="32"/>
      <c r="T22" s="32"/>
      <c r="U22" s="32"/>
      <c r="V22" s="32"/>
      <c r="W22" s="32"/>
      <c r="X22" s="32"/>
      <c r="Y22" s="32"/>
      <c r="Z22" s="32"/>
    </row>
    <row r="23" spans="1:26" x14ac:dyDescent="0.35">
      <c r="A23" s="32"/>
      <c r="B23" s="37" t="s">
        <v>321</v>
      </c>
      <c r="C23" s="48">
        <v>0</v>
      </c>
      <c r="D23" s="64">
        <v>138690</v>
      </c>
      <c r="E23" s="37">
        <f t="shared" si="5"/>
        <v>0</v>
      </c>
      <c r="F23" s="73">
        <f t="shared" si="0"/>
        <v>0</v>
      </c>
      <c r="G23" s="79">
        <f t="shared" si="1"/>
        <v>0</v>
      </c>
      <c r="H23" s="67">
        <v>1.01</v>
      </c>
      <c r="I23" s="74">
        <f t="shared" si="2"/>
        <v>0</v>
      </c>
      <c r="J23" s="75">
        <f t="shared" si="3"/>
        <v>0</v>
      </c>
      <c r="K23" s="77">
        <f t="shared" si="4"/>
        <v>0</v>
      </c>
      <c r="L23" s="32"/>
      <c r="M23" s="32"/>
      <c r="N23" s="32"/>
      <c r="O23" s="32"/>
      <c r="P23" s="32"/>
      <c r="Q23" s="32"/>
      <c r="R23" s="32"/>
      <c r="S23" s="32"/>
      <c r="T23" s="32"/>
      <c r="U23" s="32"/>
      <c r="V23" s="32"/>
      <c r="W23" s="32"/>
      <c r="X23" s="32"/>
      <c r="Y23" s="32"/>
      <c r="Z23" s="32"/>
    </row>
    <row r="24" spans="1:26" x14ac:dyDescent="0.35">
      <c r="A24" s="32"/>
      <c r="B24" s="37" t="s">
        <v>322</v>
      </c>
      <c r="C24" s="48">
        <v>0</v>
      </c>
      <c r="D24" s="64">
        <v>124238</v>
      </c>
      <c r="E24" s="37">
        <f t="shared" si="5"/>
        <v>0</v>
      </c>
      <c r="F24" s="73">
        <f t="shared" si="0"/>
        <v>0</v>
      </c>
      <c r="G24" s="79">
        <f t="shared" si="1"/>
        <v>0</v>
      </c>
      <c r="H24" s="67">
        <v>1.01</v>
      </c>
      <c r="I24" s="74">
        <f t="shared" si="2"/>
        <v>0</v>
      </c>
      <c r="J24" s="75">
        <f t="shared" si="3"/>
        <v>0</v>
      </c>
      <c r="K24" s="77">
        <f t="shared" si="4"/>
        <v>0</v>
      </c>
      <c r="L24" s="32"/>
      <c r="M24" s="32"/>
      <c r="N24" s="32"/>
      <c r="O24" s="32"/>
      <c r="P24" s="32"/>
      <c r="Q24" s="32"/>
      <c r="R24" s="32"/>
      <c r="S24" s="32"/>
      <c r="T24" s="32"/>
      <c r="U24" s="32"/>
      <c r="V24" s="32"/>
      <c r="W24" s="32"/>
      <c r="X24" s="32"/>
      <c r="Y24" s="32"/>
      <c r="Z24" s="32"/>
    </row>
    <row r="25" spans="1:26" x14ac:dyDescent="0.35">
      <c r="A25" s="32"/>
      <c r="B25" s="37" t="s">
        <v>323</v>
      </c>
      <c r="C25" s="48">
        <v>0</v>
      </c>
      <c r="D25" s="64">
        <v>135000</v>
      </c>
      <c r="E25" s="37">
        <f t="shared" si="5"/>
        <v>0</v>
      </c>
      <c r="F25" s="73">
        <f t="shared" si="0"/>
        <v>0</v>
      </c>
      <c r="G25" s="79">
        <f t="shared" si="1"/>
        <v>0</v>
      </c>
      <c r="H25" s="67">
        <v>1.01</v>
      </c>
      <c r="I25" s="74">
        <f t="shared" si="2"/>
        <v>0</v>
      </c>
      <c r="J25" s="75">
        <f t="shared" si="3"/>
        <v>0</v>
      </c>
      <c r="K25" s="77">
        <f t="shared" si="4"/>
        <v>0</v>
      </c>
      <c r="L25" s="32"/>
      <c r="M25" s="32"/>
      <c r="N25" s="32"/>
      <c r="O25" s="32"/>
      <c r="P25" s="32"/>
      <c r="Q25" s="32"/>
      <c r="R25" s="32"/>
      <c r="S25" s="32"/>
      <c r="T25" s="32"/>
      <c r="U25" s="32"/>
      <c r="V25" s="32"/>
      <c r="W25" s="32"/>
      <c r="X25" s="32"/>
      <c r="Y25" s="32"/>
      <c r="Z25" s="32"/>
    </row>
    <row r="26" spans="1:26" x14ac:dyDescent="0.35">
      <c r="A26" s="32"/>
      <c r="B26" s="37" t="s">
        <v>324</v>
      </c>
      <c r="C26" s="48">
        <v>0</v>
      </c>
      <c r="D26" s="64">
        <v>5800000</v>
      </c>
      <c r="E26" s="37">
        <f t="shared" si="5"/>
        <v>0</v>
      </c>
      <c r="F26" s="73">
        <f t="shared" si="0"/>
        <v>0</v>
      </c>
      <c r="G26" s="79">
        <f t="shared" si="1"/>
        <v>0</v>
      </c>
      <c r="H26" s="67">
        <v>1.01</v>
      </c>
      <c r="I26" s="74">
        <f t="shared" si="2"/>
        <v>0</v>
      </c>
      <c r="J26" s="75">
        <f t="shared" si="3"/>
        <v>0</v>
      </c>
      <c r="K26" s="77">
        <f t="shared" si="4"/>
        <v>0</v>
      </c>
      <c r="L26" s="32"/>
      <c r="M26" s="32"/>
      <c r="N26" s="32"/>
      <c r="O26" s="32"/>
      <c r="P26" s="32"/>
      <c r="Q26" s="32"/>
      <c r="R26" s="32"/>
      <c r="S26" s="32"/>
      <c r="T26" s="32"/>
      <c r="U26" s="32"/>
      <c r="V26" s="32"/>
      <c r="W26" s="32"/>
      <c r="X26" s="32"/>
      <c r="Y26" s="32"/>
      <c r="Z26" s="32"/>
    </row>
    <row r="27" spans="1:26" x14ac:dyDescent="0.35">
      <c r="A27" s="32"/>
      <c r="B27" s="37" t="s">
        <v>325</v>
      </c>
      <c r="C27" s="48">
        <v>0</v>
      </c>
      <c r="D27" s="64">
        <v>25090000</v>
      </c>
      <c r="E27" s="37">
        <f>C27*D27</f>
        <v>0</v>
      </c>
      <c r="F27" s="73">
        <f t="shared" si="0"/>
        <v>0</v>
      </c>
      <c r="G27" s="79">
        <f t="shared" si="1"/>
        <v>0</v>
      </c>
      <c r="H27" s="67">
        <v>1</v>
      </c>
      <c r="I27" s="74">
        <f t="shared" si="2"/>
        <v>0</v>
      </c>
      <c r="J27" s="75">
        <f t="shared" si="3"/>
        <v>0</v>
      </c>
      <c r="K27" s="77">
        <f t="shared" si="4"/>
        <v>0</v>
      </c>
      <c r="L27" s="32"/>
      <c r="M27" s="32"/>
      <c r="N27" s="32"/>
      <c r="O27" s="32"/>
      <c r="P27" s="32"/>
      <c r="Q27" s="32"/>
      <c r="R27" s="32"/>
      <c r="S27" s="32"/>
      <c r="T27" s="32"/>
      <c r="U27" s="32"/>
      <c r="V27" s="32"/>
      <c r="W27" s="32"/>
      <c r="X27" s="32"/>
      <c r="Y27" s="32"/>
      <c r="Z27" s="32"/>
    </row>
    <row r="28" spans="1:26" x14ac:dyDescent="0.35">
      <c r="A28" s="32"/>
      <c r="B28" s="37" t="s">
        <v>326</v>
      </c>
      <c r="C28" s="48">
        <v>0</v>
      </c>
      <c r="D28" s="64">
        <v>24930000</v>
      </c>
      <c r="E28" s="37">
        <f t="shared" si="5"/>
        <v>0</v>
      </c>
      <c r="F28" s="73">
        <f t="shared" si="0"/>
        <v>0</v>
      </c>
      <c r="G28" s="79">
        <f t="shared" si="1"/>
        <v>0</v>
      </c>
      <c r="H28" s="67">
        <v>1</v>
      </c>
      <c r="I28" s="74">
        <f t="shared" si="2"/>
        <v>0</v>
      </c>
      <c r="J28" s="75">
        <f t="shared" si="3"/>
        <v>0</v>
      </c>
      <c r="K28" s="77">
        <f t="shared" si="4"/>
        <v>0</v>
      </c>
      <c r="L28" s="32"/>
      <c r="M28" s="32"/>
      <c r="N28" s="32"/>
      <c r="O28" s="32"/>
      <c r="P28" s="32"/>
      <c r="Q28" s="32"/>
      <c r="R28" s="32"/>
      <c r="S28" s="32"/>
      <c r="T28" s="32"/>
      <c r="U28" s="32"/>
      <c r="V28" s="32"/>
      <c r="W28" s="32"/>
      <c r="X28" s="32"/>
      <c r="Y28" s="32"/>
      <c r="Z28" s="32"/>
    </row>
    <row r="29" spans="1:26" x14ac:dyDescent="0.35">
      <c r="A29" s="32"/>
      <c r="B29" s="37" t="s">
        <v>327</v>
      </c>
      <c r="C29" s="48">
        <v>0</v>
      </c>
      <c r="D29" s="64">
        <v>1194</v>
      </c>
      <c r="E29" s="37">
        <f t="shared" si="5"/>
        <v>0</v>
      </c>
      <c r="F29" s="73">
        <f t="shared" si="0"/>
        <v>0</v>
      </c>
      <c r="G29" s="79">
        <f t="shared" si="1"/>
        <v>0</v>
      </c>
      <c r="H29" s="67">
        <v>1.2</v>
      </c>
      <c r="I29" s="74">
        <f t="shared" si="2"/>
        <v>0</v>
      </c>
      <c r="J29" s="75">
        <f t="shared" si="3"/>
        <v>0</v>
      </c>
      <c r="K29" s="77">
        <f t="shared" si="4"/>
        <v>0</v>
      </c>
      <c r="L29" s="32"/>
      <c r="M29" s="32"/>
      <c r="N29" s="32"/>
      <c r="O29" s="32"/>
      <c r="P29" s="32"/>
      <c r="Q29" s="32"/>
      <c r="R29" s="32"/>
      <c r="S29" s="32"/>
      <c r="T29" s="32"/>
      <c r="U29" s="32"/>
      <c r="V29" s="32"/>
      <c r="W29" s="32"/>
      <c r="X29" s="32"/>
      <c r="Y29" s="32"/>
      <c r="Z29" s="32"/>
    </row>
    <row r="30" spans="1:26" x14ac:dyDescent="0.35">
      <c r="A30" s="32"/>
      <c r="B30" s="37" t="s">
        <v>328</v>
      </c>
      <c r="C30" s="48">
        <v>0</v>
      </c>
      <c r="D30" s="64">
        <v>12000</v>
      </c>
      <c r="E30" s="37">
        <f t="shared" si="5"/>
        <v>0</v>
      </c>
      <c r="F30" s="73">
        <f t="shared" si="0"/>
        <v>0</v>
      </c>
      <c r="G30" s="79">
        <f t="shared" si="1"/>
        <v>0</v>
      </c>
      <c r="H30" s="67">
        <v>0.91</v>
      </c>
      <c r="I30" s="74">
        <f t="shared" si="2"/>
        <v>0</v>
      </c>
      <c r="J30" s="75">
        <f t="shared" si="3"/>
        <v>0</v>
      </c>
      <c r="K30" s="77">
        <f t="shared" si="4"/>
        <v>0</v>
      </c>
      <c r="L30" s="32"/>
      <c r="M30" s="32"/>
      <c r="N30" s="32"/>
      <c r="O30" s="32"/>
      <c r="P30" s="32"/>
      <c r="Q30" s="32"/>
      <c r="R30" s="32"/>
      <c r="S30" s="32"/>
      <c r="T30" s="32"/>
      <c r="U30" s="32"/>
      <c r="V30" s="32"/>
      <c r="W30" s="32"/>
      <c r="X30" s="32"/>
      <c r="Y30" s="32"/>
      <c r="Z30" s="32"/>
    </row>
    <row r="31" spans="1:26" x14ac:dyDescent="0.35">
      <c r="A31" s="32"/>
      <c r="B31" s="37" t="s">
        <v>329</v>
      </c>
      <c r="C31" s="48">
        <v>0</v>
      </c>
      <c r="D31" s="64">
        <v>100000</v>
      </c>
      <c r="E31" s="37">
        <f>C31*D31</f>
        <v>0</v>
      </c>
      <c r="F31" s="73">
        <f t="shared" si="0"/>
        <v>0</v>
      </c>
      <c r="G31" s="79">
        <f>E31*0.000001</f>
        <v>0</v>
      </c>
      <c r="H31" s="67">
        <v>1.2</v>
      </c>
      <c r="I31" s="74">
        <f t="shared" si="2"/>
        <v>0</v>
      </c>
      <c r="J31" s="75">
        <f t="shared" si="3"/>
        <v>0</v>
      </c>
      <c r="K31" s="77">
        <f t="shared" si="4"/>
        <v>0</v>
      </c>
      <c r="L31" s="32"/>
      <c r="M31" s="32"/>
      <c r="N31" s="32"/>
      <c r="O31" s="32"/>
      <c r="P31" s="32"/>
      <c r="Q31" s="32"/>
      <c r="R31" s="32"/>
      <c r="S31" s="32"/>
      <c r="T31" s="32"/>
      <c r="U31" s="32"/>
      <c r="V31" s="32"/>
      <c r="W31" s="32"/>
      <c r="X31" s="32"/>
      <c r="Y31" s="32"/>
      <c r="Z31" s="32"/>
    </row>
    <row r="32" spans="1:26" x14ac:dyDescent="0.35">
      <c r="A32" s="32"/>
      <c r="B32" s="37" t="s">
        <v>330</v>
      </c>
      <c r="C32" s="48">
        <v>0</v>
      </c>
      <c r="D32" s="64">
        <v>15380000</v>
      </c>
      <c r="E32" s="37">
        <f t="shared" si="5"/>
        <v>0</v>
      </c>
      <c r="F32" s="73">
        <f t="shared" si="0"/>
        <v>0</v>
      </c>
      <c r="G32" s="79">
        <f t="shared" si="1"/>
        <v>0</v>
      </c>
      <c r="H32" s="67">
        <v>1</v>
      </c>
      <c r="I32" s="74">
        <f t="shared" si="2"/>
        <v>0</v>
      </c>
      <c r="J32" s="75">
        <f t="shared" si="3"/>
        <v>0</v>
      </c>
      <c r="K32" s="77">
        <f t="shared" si="4"/>
        <v>0</v>
      </c>
      <c r="L32" s="32"/>
      <c r="M32" s="32"/>
      <c r="N32" s="32"/>
      <c r="O32" s="32"/>
      <c r="P32" s="32"/>
      <c r="Q32" s="32"/>
      <c r="R32" s="32"/>
      <c r="S32" s="32"/>
      <c r="T32" s="32"/>
      <c r="U32" s="32"/>
      <c r="V32" s="32"/>
      <c r="W32" s="32"/>
      <c r="X32" s="32"/>
      <c r="Y32" s="32"/>
      <c r="Z32" s="32"/>
    </row>
    <row r="33" spans="1:26" x14ac:dyDescent="0.35">
      <c r="A33" s="32"/>
      <c r="B33" s="37" t="s">
        <v>331</v>
      </c>
      <c r="C33" s="48">
        <v>0</v>
      </c>
      <c r="D33" s="64">
        <v>127000</v>
      </c>
      <c r="E33" s="37">
        <f>C33*D33</f>
        <v>0</v>
      </c>
      <c r="F33" s="73">
        <f t="shared" si="0"/>
        <v>0</v>
      </c>
      <c r="G33" s="79">
        <f t="shared" si="1"/>
        <v>0</v>
      </c>
      <c r="H33" s="67">
        <v>1.01</v>
      </c>
      <c r="I33" s="74">
        <f t="shared" si="2"/>
        <v>0</v>
      </c>
      <c r="J33" s="75">
        <f t="shared" si="3"/>
        <v>0</v>
      </c>
      <c r="K33" s="77">
        <f t="shared" si="4"/>
        <v>0</v>
      </c>
      <c r="L33" s="32"/>
      <c r="M33" s="32"/>
      <c r="N33" s="32"/>
      <c r="O33" s="32"/>
      <c r="P33" s="32"/>
      <c r="Q33" s="32"/>
      <c r="R33" s="32"/>
      <c r="S33" s="32"/>
      <c r="T33" s="32"/>
      <c r="U33" s="32"/>
      <c r="V33" s="32"/>
      <c r="W33" s="32"/>
      <c r="X33" s="32"/>
      <c r="Y33" s="32"/>
      <c r="Z33" s="32"/>
    </row>
    <row r="34" spans="1:26" ht="15" thickBot="1" x14ac:dyDescent="0.4">
      <c r="A34" s="32"/>
      <c r="B34" s="38" t="s">
        <v>332</v>
      </c>
      <c r="C34" s="48">
        <v>0</v>
      </c>
      <c r="D34" s="66">
        <v>84262</v>
      </c>
      <c r="E34" s="38">
        <f>C34*D34</f>
        <v>0</v>
      </c>
      <c r="F34" s="78">
        <f t="shared" si="0"/>
        <v>0</v>
      </c>
      <c r="G34" s="80">
        <f t="shared" si="1"/>
        <v>0</v>
      </c>
      <c r="H34" s="68">
        <v>1.01</v>
      </c>
      <c r="I34" s="74">
        <f t="shared" si="2"/>
        <v>0</v>
      </c>
      <c r="J34" s="75">
        <f t="shared" si="3"/>
        <v>0</v>
      </c>
      <c r="K34" s="77">
        <f t="shared" si="4"/>
        <v>0</v>
      </c>
      <c r="L34" s="32"/>
      <c r="M34" s="32"/>
      <c r="N34" s="32"/>
      <c r="O34" s="32"/>
      <c r="P34" s="32"/>
      <c r="Q34" s="32"/>
      <c r="R34" s="32"/>
      <c r="S34" s="32"/>
      <c r="T34" s="32"/>
      <c r="U34" s="32"/>
      <c r="V34" s="32"/>
      <c r="W34" s="32"/>
      <c r="X34" s="32"/>
      <c r="Y34" s="32"/>
      <c r="Z34" s="32"/>
    </row>
    <row r="35" spans="1:26" ht="15" thickBot="1" x14ac:dyDescent="0.4">
      <c r="A35" s="32"/>
      <c r="B35" s="32"/>
      <c r="C35" s="32"/>
      <c r="D35" s="32"/>
      <c r="E35" s="32"/>
      <c r="F35" s="32"/>
      <c r="G35" s="32"/>
      <c r="H35" s="32"/>
      <c r="I35" s="313" t="s">
        <v>300</v>
      </c>
      <c r="J35" s="314"/>
      <c r="K35" s="81">
        <f>SUM(K11:K34)</f>
        <v>0</v>
      </c>
      <c r="L35" s="32"/>
      <c r="M35" s="32"/>
      <c r="N35" s="32"/>
      <c r="O35" s="32"/>
      <c r="P35" s="32"/>
      <c r="Q35" s="32"/>
      <c r="R35" s="32"/>
      <c r="S35" s="32"/>
      <c r="T35" s="32"/>
      <c r="U35" s="32"/>
      <c r="V35" s="32"/>
      <c r="W35" s="32"/>
      <c r="X35" s="32"/>
      <c r="Y35" s="32"/>
      <c r="Z35" s="32"/>
    </row>
    <row r="36" spans="1:26" ht="15" thickBot="1" x14ac:dyDescent="0.4">
      <c r="A36" s="32"/>
      <c r="B36" s="32"/>
      <c r="C36" s="32"/>
      <c r="D36" s="32"/>
      <c r="E36" s="32"/>
      <c r="F36" s="32"/>
      <c r="G36" s="32"/>
      <c r="H36" s="32"/>
      <c r="I36" s="313" t="s">
        <v>333</v>
      </c>
      <c r="J36" s="314"/>
      <c r="K36" s="81">
        <f>SUM(K11:K13)</f>
        <v>0</v>
      </c>
      <c r="L36" s="32"/>
      <c r="M36" s="32"/>
      <c r="N36" s="32"/>
      <c r="O36" s="32"/>
      <c r="P36" s="32"/>
      <c r="Q36" s="32"/>
      <c r="R36" s="32"/>
      <c r="S36" s="32"/>
      <c r="T36" s="32"/>
      <c r="U36" s="32"/>
      <c r="V36" s="32"/>
      <c r="W36" s="32"/>
      <c r="X36" s="32"/>
      <c r="Y36" s="32"/>
      <c r="Z36" s="32"/>
    </row>
    <row r="37" spans="1:26" ht="15" thickBot="1" x14ac:dyDescent="0.4">
      <c r="A37" s="32"/>
      <c r="B37" s="32"/>
      <c r="C37" s="32"/>
      <c r="D37" s="32"/>
      <c r="E37" s="32"/>
      <c r="F37" s="32"/>
      <c r="G37" s="32"/>
      <c r="H37" s="32"/>
      <c r="I37" s="313" t="s">
        <v>334</v>
      </c>
      <c r="J37" s="314"/>
      <c r="K37" s="81">
        <f>SUM(K14:K34)</f>
        <v>0</v>
      </c>
      <c r="L37" s="32"/>
      <c r="M37" s="32"/>
      <c r="N37" s="32"/>
      <c r="O37" s="32"/>
      <c r="P37" s="32"/>
      <c r="Q37" s="32"/>
      <c r="R37" s="32"/>
      <c r="S37" s="32"/>
      <c r="T37" s="32"/>
      <c r="U37" s="32"/>
      <c r="V37" s="32"/>
      <c r="W37" s="32"/>
      <c r="X37" s="32"/>
      <c r="Y37" s="32"/>
      <c r="Z37" s="32"/>
    </row>
    <row r="38" spans="1:26" ht="18.5" x14ac:dyDescent="0.45">
      <c r="A38" s="32"/>
      <c r="B38" s="39" t="s">
        <v>335</v>
      </c>
      <c r="C38" s="32"/>
      <c r="D38" s="40"/>
      <c r="E38" s="32"/>
      <c r="F38" s="32"/>
      <c r="G38" s="32"/>
      <c r="H38" s="32"/>
      <c r="I38" s="32"/>
      <c r="J38" s="32"/>
      <c r="K38" s="32"/>
      <c r="L38" s="32"/>
      <c r="M38" s="32"/>
      <c r="N38" s="32"/>
      <c r="O38" s="32"/>
      <c r="P38" s="32"/>
      <c r="Q38" s="32"/>
      <c r="R38" s="32"/>
      <c r="S38" s="32"/>
      <c r="T38" s="32"/>
      <c r="U38" s="32"/>
      <c r="V38" s="32"/>
      <c r="W38" s="32"/>
      <c r="X38" s="32"/>
      <c r="Y38" s="32"/>
      <c r="Z38" s="32"/>
    </row>
    <row r="39" spans="1:26" x14ac:dyDescent="0.35">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spans="1:26" ht="69" customHeight="1" x14ac:dyDescent="0.35">
      <c r="A40" s="32"/>
      <c r="B40" s="315" t="s">
        <v>336</v>
      </c>
      <c r="C40" s="315"/>
      <c r="D40" s="315"/>
      <c r="E40" s="315"/>
      <c r="F40" s="315"/>
      <c r="G40" s="315"/>
      <c r="H40" s="41"/>
      <c r="I40" s="32"/>
      <c r="J40" s="32"/>
      <c r="K40" s="32"/>
      <c r="L40" s="32"/>
      <c r="M40" s="32"/>
      <c r="N40" s="32"/>
      <c r="O40" s="32"/>
      <c r="P40" s="32"/>
      <c r="Q40" s="32"/>
      <c r="R40" s="32"/>
      <c r="S40" s="32"/>
      <c r="T40" s="32"/>
      <c r="U40" s="32"/>
      <c r="V40" s="32"/>
      <c r="W40" s="32"/>
      <c r="X40" s="32"/>
      <c r="Y40" s="32"/>
      <c r="Z40" s="32"/>
    </row>
    <row r="41" spans="1:26" x14ac:dyDescent="0.35">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row>
    <row r="42" spans="1:26" x14ac:dyDescent="0.35">
      <c r="A42" s="32"/>
      <c r="B42" s="316" t="s">
        <v>337</v>
      </c>
      <c r="C42" s="42" t="s">
        <v>302</v>
      </c>
      <c r="D42" s="83" t="s">
        <v>338</v>
      </c>
      <c r="E42" s="42" t="s">
        <v>339</v>
      </c>
      <c r="F42" s="83" t="s">
        <v>121</v>
      </c>
      <c r="G42" s="85" t="s">
        <v>340</v>
      </c>
      <c r="H42" s="43"/>
      <c r="I42" s="32"/>
      <c r="J42" s="32"/>
      <c r="K42" s="32"/>
      <c r="L42" s="32"/>
      <c r="M42" s="32"/>
      <c r="N42" s="32"/>
      <c r="O42" s="32"/>
      <c r="P42" s="32"/>
      <c r="Q42" s="32"/>
      <c r="R42" s="32"/>
      <c r="S42" s="32"/>
      <c r="T42" s="32"/>
      <c r="U42" s="32"/>
      <c r="V42" s="32"/>
      <c r="W42" s="32"/>
      <c r="X42" s="32"/>
      <c r="Y42" s="32"/>
      <c r="Z42" s="32"/>
    </row>
    <row r="43" spans="1:26" x14ac:dyDescent="0.35">
      <c r="A43" s="32"/>
      <c r="B43" s="317"/>
      <c r="C43" s="69">
        <v>0</v>
      </c>
      <c r="D43" s="84">
        <v>1128</v>
      </c>
      <c r="E43" s="82">
        <v>0.85</v>
      </c>
      <c r="F43" s="86">
        <f>C43*(D43/E43)*0.000001</f>
        <v>0</v>
      </c>
      <c r="G43" s="87">
        <f>F43*1.047</f>
        <v>0</v>
      </c>
      <c r="I43" s="32"/>
      <c r="J43" s="32"/>
      <c r="K43" s="32"/>
      <c r="L43" s="32"/>
      <c r="M43" s="32"/>
      <c r="N43" s="32"/>
      <c r="O43" s="32"/>
      <c r="P43" s="32"/>
      <c r="Q43" s="32"/>
      <c r="R43" s="32"/>
      <c r="S43" s="32"/>
      <c r="T43" s="32"/>
      <c r="U43" s="32"/>
      <c r="V43" s="32"/>
      <c r="W43" s="32"/>
      <c r="X43" s="32"/>
      <c r="Y43" s="32"/>
      <c r="Z43" s="32"/>
    </row>
    <row r="44" spans="1:26" x14ac:dyDescent="0.35">
      <c r="A44" s="32"/>
      <c r="B44" s="44"/>
      <c r="C44" s="45"/>
      <c r="D44" s="32"/>
      <c r="E44" s="32"/>
      <c r="F44" s="32"/>
      <c r="G44" s="32"/>
      <c r="H44" s="32"/>
      <c r="I44" s="32"/>
      <c r="J44" s="32"/>
      <c r="K44" s="32"/>
      <c r="L44" s="32"/>
      <c r="M44" s="32"/>
      <c r="N44" s="32"/>
      <c r="O44" s="32"/>
      <c r="P44" s="32"/>
      <c r="Q44" s="32"/>
      <c r="R44" s="32"/>
      <c r="S44" s="32"/>
      <c r="T44" s="32"/>
      <c r="U44" s="32"/>
      <c r="V44" s="32"/>
      <c r="W44" s="32"/>
      <c r="X44" s="32"/>
      <c r="Y44" s="32"/>
      <c r="Z44" s="32"/>
    </row>
    <row r="45" spans="1:26" ht="63" customHeight="1" x14ac:dyDescent="0.35">
      <c r="A45" s="32"/>
      <c r="B45" s="315" t="s">
        <v>341</v>
      </c>
      <c r="C45" s="315"/>
      <c r="D45" s="315"/>
      <c r="E45" s="315"/>
      <c r="F45" s="315"/>
      <c r="G45" s="315"/>
      <c r="H45" s="41"/>
      <c r="I45" s="32"/>
      <c r="J45" s="32"/>
      <c r="K45" s="32"/>
      <c r="L45" s="32"/>
      <c r="M45" s="32"/>
      <c r="N45" s="32"/>
      <c r="O45" s="32"/>
      <c r="P45" s="32"/>
      <c r="Q45" s="32"/>
      <c r="R45" s="32"/>
      <c r="S45" s="32"/>
      <c r="T45" s="32"/>
      <c r="U45" s="32"/>
      <c r="V45" s="32"/>
      <c r="W45" s="32"/>
      <c r="X45" s="32"/>
      <c r="Y45" s="32"/>
      <c r="Z45" s="32"/>
    </row>
    <row r="46" spans="1:26" x14ac:dyDescent="0.35">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spans="1:26" x14ac:dyDescent="0.35">
      <c r="A47" s="32"/>
      <c r="B47" s="311" t="s">
        <v>342</v>
      </c>
      <c r="C47" s="42" t="s">
        <v>302</v>
      </c>
      <c r="D47" s="42" t="s">
        <v>343</v>
      </c>
      <c r="E47" s="42" t="s">
        <v>344</v>
      </c>
      <c r="F47" s="83" t="s">
        <v>110</v>
      </c>
      <c r="G47" s="85" t="s">
        <v>340</v>
      </c>
      <c r="H47" s="46"/>
      <c r="I47" s="32"/>
      <c r="J47" s="32"/>
      <c r="K47" s="32"/>
      <c r="L47" s="32"/>
      <c r="M47" s="32"/>
      <c r="N47" s="32"/>
      <c r="O47" s="32"/>
      <c r="P47" s="32"/>
      <c r="Q47" s="32"/>
      <c r="R47" s="32"/>
      <c r="S47" s="32"/>
      <c r="T47" s="32"/>
      <c r="U47" s="32"/>
      <c r="V47" s="32"/>
      <c r="W47" s="32"/>
      <c r="X47" s="32"/>
      <c r="Y47" s="32"/>
      <c r="Z47" s="32"/>
    </row>
    <row r="48" spans="1:26" x14ac:dyDescent="0.35">
      <c r="A48" s="32"/>
      <c r="B48" s="312"/>
      <c r="C48" s="48">
        <v>0</v>
      </c>
      <c r="D48" s="48">
        <v>0.2</v>
      </c>
      <c r="E48" s="48">
        <v>4800</v>
      </c>
      <c r="F48" s="84">
        <f>(C48*D48)*E48</f>
        <v>0</v>
      </c>
      <c r="G48" s="87">
        <f>((F48*3412)*3.14)*0.000001</f>
        <v>0</v>
      </c>
      <c r="H48" s="43"/>
      <c r="I48" s="47"/>
      <c r="J48" s="32"/>
      <c r="K48" s="32"/>
      <c r="L48" s="32"/>
      <c r="M48" s="32"/>
      <c r="N48" s="32"/>
      <c r="O48" s="32"/>
      <c r="P48" s="32"/>
      <c r="Q48" s="32"/>
      <c r="R48" s="32"/>
      <c r="S48" s="32"/>
      <c r="T48" s="32"/>
      <c r="U48" s="32"/>
      <c r="V48" s="32"/>
      <c r="W48" s="32"/>
      <c r="X48" s="32"/>
      <c r="Y48" s="32"/>
      <c r="Z48" s="32"/>
    </row>
    <row r="49" spans="1:26" x14ac:dyDescent="0.35">
      <c r="A49" s="32"/>
      <c r="B49" s="32" t="s">
        <v>345</v>
      </c>
      <c r="C49" s="32"/>
      <c r="D49" s="32"/>
      <c r="E49" s="32"/>
      <c r="F49" s="32"/>
      <c r="G49" s="32"/>
      <c r="H49" s="32"/>
      <c r="I49" s="32"/>
      <c r="J49" s="32"/>
      <c r="K49" s="32"/>
      <c r="L49" s="32"/>
      <c r="M49" s="32"/>
      <c r="N49" s="32"/>
      <c r="O49" s="32"/>
      <c r="P49" s="32"/>
      <c r="Q49" s="32"/>
      <c r="R49" s="32"/>
      <c r="S49" s="32"/>
      <c r="T49" s="32"/>
      <c r="U49" s="32"/>
      <c r="V49" s="32"/>
      <c r="W49" s="32"/>
      <c r="X49" s="32"/>
      <c r="Y49" s="32"/>
      <c r="Z49" s="32"/>
    </row>
    <row r="50" spans="1:26" ht="51" customHeight="1" x14ac:dyDescent="0.3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row>
    <row r="51" spans="1:26" x14ac:dyDescent="0.35">
      <c r="A51" s="32" t="s">
        <v>346</v>
      </c>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spans="1:26" x14ac:dyDescent="0.35">
      <c r="A52" s="96" t="s">
        <v>347</v>
      </c>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spans="1:26" x14ac:dyDescent="0.35">
      <c r="A53" s="32" t="s">
        <v>348</v>
      </c>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spans="1:26" x14ac:dyDescent="0.3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row>
    <row r="55" spans="1:26" x14ac:dyDescent="0.3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row>
    <row r="56" spans="1:26" x14ac:dyDescent="0.3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row>
    <row r="57" spans="1:26" x14ac:dyDescent="0.3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row>
    <row r="58" spans="1:26" x14ac:dyDescent="0.3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spans="1:26" x14ac:dyDescent="0.3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spans="1:26" x14ac:dyDescent="0.3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spans="1:26" x14ac:dyDescent="0.3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spans="1:26" x14ac:dyDescent="0.3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row r="63" spans="1:26" x14ac:dyDescent="0.3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row>
    <row r="64" spans="1:26" x14ac:dyDescent="0.3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x14ac:dyDescent="0.3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row>
    <row r="66" spans="1:26" x14ac:dyDescent="0.3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spans="1:26" x14ac:dyDescent="0.3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spans="1:26" x14ac:dyDescent="0.3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spans="1:26" x14ac:dyDescent="0.3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spans="1:26" x14ac:dyDescent="0.3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row>
    <row r="71" spans="1:26" x14ac:dyDescent="0.3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row>
    <row r="72" spans="1:26" x14ac:dyDescent="0.3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row>
    <row r="73" spans="1:26" x14ac:dyDescent="0.3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spans="1:26" x14ac:dyDescent="0.3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row>
    <row r="75" spans="1:26" x14ac:dyDescent="0.3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row>
    <row r="76" spans="1:26" x14ac:dyDescent="0.3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row>
    <row r="77" spans="1:26" x14ac:dyDescent="0.3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row>
    <row r="78" spans="1:26" x14ac:dyDescent="0.3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row>
    <row r="79" spans="1:26" x14ac:dyDescent="0.3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row>
    <row r="80" spans="1:26" x14ac:dyDescent="0.3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row>
    <row r="81" spans="1:26" x14ac:dyDescent="0.3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row>
    <row r="82" spans="1:26" x14ac:dyDescent="0.3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row>
    <row r="83" spans="1:26" x14ac:dyDescent="0.3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row>
    <row r="84" spans="1:26" x14ac:dyDescent="0.3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row>
    <row r="85" spans="1:26" x14ac:dyDescent="0.3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row>
    <row r="86" spans="1:26" x14ac:dyDescent="0.3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row>
    <row r="87" spans="1:26" x14ac:dyDescent="0.3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row>
    <row r="88" spans="1:26" x14ac:dyDescent="0.3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row>
    <row r="89" spans="1:26" x14ac:dyDescent="0.3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row>
    <row r="90" spans="1:26" x14ac:dyDescent="0.3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row>
    <row r="91" spans="1:26" x14ac:dyDescent="0.3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row>
    <row r="92" spans="1:26" x14ac:dyDescent="0.3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row>
    <row r="93" spans="1:26" x14ac:dyDescent="0.3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row>
    <row r="94" spans="1:26" x14ac:dyDescent="0.3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row>
    <row r="95" spans="1:26" x14ac:dyDescent="0.3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spans="1:26" x14ac:dyDescent="0.3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row>
    <row r="97" spans="1:26" x14ac:dyDescent="0.3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row>
    <row r="98" spans="1:26" x14ac:dyDescent="0.3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row>
    <row r="99" spans="1:26" x14ac:dyDescent="0.3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row>
    <row r="100" spans="1:26" x14ac:dyDescent="0.3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row>
  </sheetData>
  <sheetProtection formatCells="0"/>
  <mergeCells count="19">
    <mergeCell ref="B47:B48"/>
    <mergeCell ref="I35:J35"/>
    <mergeCell ref="I36:J36"/>
    <mergeCell ref="I37:J37"/>
    <mergeCell ref="B40:G40"/>
    <mergeCell ref="B42:B43"/>
    <mergeCell ref="B45:G45"/>
    <mergeCell ref="B9:B10"/>
    <mergeCell ref="C9:C10"/>
    <mergeCell ref="D9:D10"/>
    <mergeCell ref="E9:G9"/>
    <mergeCell ref="H9:H10"/>
    <mergeCell ref="I9:K9"/>
    <mergeCell ref="H5:I5"/>
    <mergeCell ref="J5:K5"/>
    <mergeCell ref="H6:I6"/>
    <mergeCell ref="J6:K6"/>
    <mergeCell ref="H7:I7"/>
    <mergeCell ref="J7:K7"/>
  </mergeCell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BB82-E73C-47CF-B1E0-80D3019EC937}">
  <dimension ref="B2:J11"/>
  <sheetViews>
    <sheetView workbookViewId="0">
      <selection activeCell="H2" sqref="H2:I2"/>
    </sheetView>
  </sheetViews>
  <sheetFormatPr defaultRowHeight="14.5" x14ac:dyDescent="0.35"/>
  <cols>
    <col min="2" max="2" width="14" bestFit="1" customWidth="1"/>
    <col min="3" max="3" width="17.1796875" customWidth="1"/>
    <col min="4" max="4" width="27.26953125" bestFit="1" customWidth="1"/>
    <col min="5" max="5" width="14" bestFit="1" customWidth="1"/>
    <col min="7" max="7" width="15" bestFit="1" customWidth="1"/>
    <col min="8" max="8" width="18.453125" bestFit="1" customWidth="1"/>
    <col min="9" max="9" width="18" bestFit="1" customWidth="1"/>
    <col min="10" max="10" width="13.81640625" customWidth="1"/>
  </cols>
  <sheetData>
    <row r="2" spans="2:10" x14ac:dyDescent="0.35">
      <c r="B2" s="160" t="s">
        <v>349</v>
      </c>
      <c r="C2" s="160" t="s">
        <v>147</v>
      </c>
      <c r="D2" s="160" t="s">
        <v>154</v>
      </c>
      <c r="E2" s="160" t="s">
        <v>134</v>
      </c>
      <c r="G2" s="160" t="s">
        <v>226</v>
      </c>
      <c r="H2" s="160" t="s">
        <v>242</v>
      </c>
      <c r="I2" s="160" t="s">
        <v>96</v>
      </c>
      <c r="J2" s="160" t="s">
        <v>350</v>
      </c>
    </row>
    <row r="3" spans="2:10" x14ac:dyDescent="0.35">
      <c r="B3" t="s">
        <v>147</v>
      </c>
      <c r="C3" t="s">
        <v>148</v>
      </c>
      <c r="D3" t="s">
        <v>167</v>
      </c>
      <c r="E3" t="s">
        <v>104</v>
      </c>
      <c r="G3" t="s">
        <v>242</v>
      </c>
      <c r="H3" t="s">
        <v>351</v>
      </c>
      <c r="I3" t="s">
        <v>285</v>
      </c>
      <c r="J3" t="s">
        <v>249</v>
      </c>
    </row>
    <row r="4" spans="2:10" x14ac:dyDescent="0.35">
      <c r="B4" t="s">
        <v>154</v>
      </c>
      <c r="C4" t="s">
        <v>151</v>
      </c>
      <c r="D4" t="s">
        <v>161</v>
      </c>
      <c r="E4" t="s">
        <v>92</v>
      </c>
      <c r="G4" t="s">
        <v>96</v>
      </c>
      <c r="H4" t="s">
        <v>352</v>
      </c>
      <c r="I4" t="s">
        <v>353</v>
      </c>
      <c r="J4" t="s">
        <v>354</v>
      </c>
    </row>
    <row r="5" spans="2:10" x14ac:dyDescent="0.35">
      <c r="C5" t="s">
        <v>163</v>
      </c>
      <c r="D5" t="s">
        <v>155</v>
      </c>
      <c r="E5" t="s">
        <v>94</v>
      </c>
      <c r="H5" t="s">
        <v>355</v>
      </c>
      <c r="I5" t="s">
        <v>356</v>
      </c>
      <c r="J5" t="s">
        <v>357</v>
      </c>
    </row>
    <row r="6" spans="2:10" x14ac:dyDescent="0.35">
      <c r="C6" t="s">
        <v>358</v>
      </c>
      <c r="D6" t="s">
        <v>359</v>
      </c>
      <c r="E6" t="s">
        <v>95</v>
      </c>
      <c r="H6" t="s">
        <v>151</v>
      </c>
      <c r="I6" t="s">
        <v>360</v>
      </c>
      <c r="J6" t="s">
        <v>361</v>
      </c>
    </row>
    <row r="7" spans="2:10" x14ac:dyDescent="0.35">
      <c r="C7" t="s">
        <v>362</v>
      </c>
      <c r="D7" t="s">
        <v>363</v>
      </c>
      <c r="E7" t="s">
        <v>96</v>
      </c>
      <c r="H7" t="s">
        <v>160</v>
      </c>
      <c r="I7" t="s">
        <v>352</v>
      </c>
      <c r="J7" t="s">
        <v>364</v>
      </c>
    </row>
    <row r="8" spans="2:10" x14ac:dyDescent="0.35">
      <c r="C8" t="s">
        <v>160</v>
      </c>
      <c r="D8" t="s">
        <v>365</v>
      </c>
      <c r="H8" t="s">
        <v>366</v>
      </c>
      <c r="J8" t="s">
        <v>367</v>
      </c>
    </row>
    <row r="9" spans="2:10" x14ac:dyDescent="0.35">
      <c r="C9" t="s">
        <v>165</v>
      </c>
      <c r="H9" t="s">
        <v>368</v>
      </c>
      <c r="J9" t="s">
        <v>369</v>
      </c>
    </row>
    <row r="10" spans="2:10" x14ac:dyDescent="0.35">
      <c r="J10" t="s">
        <v>370</v>
      </c>
    </row>
    <row r="11" spans="2:10" x14ac:dyDescent="0.35">
      <c r="J11" t="s">
        <v>371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M323"/>
  <sheetViews>
    <sheetView zoomScale="80" zoomScaleNormal="80" workbookViewId="0">
      <selection activeCell="A2" sqref="A2"/>
    </sheetView>
  </sheetViews>
  <sheetFormatPr defaultRowHeight="14.5" x14ac:dyDescent="0.35"/>
  <cols>
    <col min="1" max="1" width="13.54296875" customWidth="1"/>
    <col min="2" max="2" width="26.54296875" customWidth="1"/>
    <col min="3" max="5" width="11.7265625" customWidth="1"/>
    <col min="6" max="6" width="18" bestFit="1" customWidth="1"/>
    <col min="7" max="7" width="11.7265625" customWidth="1"/>
    <col min="8" max="8" width="9.54296875" bestFit="1" customWidth="1"/>
    <col min="9" max="9" width="26.54296875" customWidth="1"/>
    <col min="10" max="12" width="11.7265625" customWidth="1"/>
    <col min="13" max="13" width="20.1796875" bestFit="1" customWidth="1"/>
    <col min="14" max="14" width="11.7265625" customWidth="1"/>
    <col min="15" max="15" width="9.54296875" bestFit="1" customWidth="1"/>
    <col min="16" max="16" width="21.81640625" bestFit="1" customWidth="1"/>
    <col min="17" max="17" width="23.81640625" bestFit="1" customWidth="1"/>
    <col min="18" max="20" width="23.81640625" customWidth="1"/>
    <col min="21" max="21" width="15.1796875" bestFit="1" customWidth="1"/>
    <col min="22" max="22" width="18.54296875" bestFit="1" customWidth="1"/>
    <col min="23" max="23" width="19.1796875" bestFit="1" customWidth="1"/>
    <col min="24" max="24" width="11.81640625" bestFit="1" customWidth="1"/>
    <col min="25" max="25" width="18.453125" bestFit="1" customWidth="1"/>
    <col min="26" max="26" width="19.1796875" bestFit="1" customWidth="1"/>
    <col min="27" max="27" width="25.453125" bestFit="1" customWidth="1"/>
    <col min="28" max="28" width="32.54296875" bestFit="1" customWidth="1"/>
    <col min="29" max="29" width="35.81640625" bestFit="1" customWidth="1"/>
    <col min="30" max="30" width="32.7265625" bestFit="1" customWidth="1"/>
    <col min="31" max="31" width="35.81640625" bestFit="1" customWidth="1"/>
    <col min="32" max="32" width="26.54296875" bestFit="1" customWidth="1"/>
    <col min="33" max="33" width="35.1796875" bestFit="1" customWidth="1"/>
    <col min="34" max="34" width="24.1796875" bestFit="1" customWidth="1"/>
    <col min="35" max="35" width="32.54296875" bestFit="1" customWidth="1"/>
    <col min="36" max="36" width="28.81640625" bestFit="1" customWidth="1"/>
    <col min="37" max="37" width="26.81640625" bestFit="1" customWidth="1"/>
    <col min="38" max="38" width="23.453125" bestFit="1" customWidth="1"/>
    <col min="39" max="39" width="22.1796875" bestFit="1" customWidth="1"/>
  </cols>
  <sheetData>
    <row r="1" spans="1:39" x14ac:dyDescent="0.35">
      <c r="A1" t="s">
        <v>372</v>
      </c>
    </row>
    <row r="3" spans="1:39" ht="18.5" x14ac:dyDescent="0.45">
      <c r="A3" s="4" t="s">
        <v>373</v>
      </c>
    </row>
    <row r="5" spans="1:39" x14ac:dyDescent="0.35">
      <c r="F5" t="s">
        <v>374</v>
      </c>
      <c r="M5" t="s">
        <v>375</v>
      </c>
    </row>
    <row r="6" spans="1:39" x14ac:dyDescent="0.35">
      <c r="F6" s="10" t="s">
        <v>376</v>
      </c>
      <c r="G6" s="11" t="s">
        <v>377</v>
      </c>
      <c r="H6" s="14" t="s">
        <v>378</v>
      </c>
      <c r="M6" s="10" t="s">
        <v>376</v>
      </c>
      <c r="N6" s="11" t="s">
        <v>377</v>
      </c>
      <c r="O6" s="14" t="s">
        <v>378</v>
      </c>
      <c r="P6" s="9" t="s">
        <v>379</v>
      </c>
      <c r="Q6" s="9" t="s">
        <v>380</v>
      </c>
      <c r="R6" s="9" t="s">
        <v>381</v>
      </c>
      <c r="S6" s="9" t="s">
        <v>382</v>
      </c>
      <c r="T6" s="9" t="s">
        <v>383</v>
      </c>
      <c r="U6" s="9" t="s">
        <v>384</v>
      </c>
      <c r="V6" s="9" t="s">
        <v>385</v>
      </c>
      <c r="W6" s="9" t="s">
        <v>386</v>
      </c>
      <c r="X6" s="9" t="s">
        <v>387</v>
      </c>
      <c r="Y6" s="9" t="s">
        <v>388</v>
      </c>
      <c r="Z6" s="9" t="s">
        <v>389</v>
      </c>
      <c r="AA6" s="9" t="s">
        <v>390</v>
      </c>
      <c r="AB6" s="9" t="s">
        <v>391</v>
      </c>
      <c r="AC6" s="9" t="s">
        <v>392</v>
      </c>
      <c r="AF6" s="9" t="s">
        <v>393</v>
      </c>
      <c r="AG6" s="9" t="s">
        <v>394</v>
      </c>
      <c r="AH6" s="9" t="s">
        <v>395</v>
      </c>
      <c r="AI6" s="9" t="s">
        <v>396</v>
      </c>
      <c r="AJ6" s="9" t="s">
        <v>397</v>
      </c>
      <c r="AK6" s="9" t="s">
        <v>398</v>
      </c>
      <c r="AL6" s="9" t="s">
        <v>399</v>
      </c>
      <c r="AM6" s="9" t="s">
        <v>400</v>
      </c>
    </row>
    <row r="7" spans="1:39" x14ac:dyDescent="0.35">
      <c r="E7" s="17" t="s">
        <v>401</v>
      </c>
      <c r="F7" s="94" t="e">
        <f>F38+F53+F68+F83+F98+F113+F128+F143+F158+F173+F188+F203+F218+F233+F248+F263+F278+F293+F308+F323</f>
        <v>#REF!</v>
      </c>
      <c r="G7" s="94" t="e">
        <f>G38+G53+G68+G83+G98+G113+G128+G143+G158+G173+G188+G203+G218+G233+G248+G263+G278+G293+G308+G323</f>
        <v>#REF!</v>
      </c>
      <c r="H7" s="94" t="e">
        <f>H38+H53+H68+H83+H98+H113+H128+H143+H158+H173+H188+H203+H218+H233+H248+H263+H278+H293+H308+H323</f>
        <v>#REF!</v>
      </c>
      <c r="M7" s="94" t="e">
        <f>M38+M53+M68+M83+M98+M113+M128+M143+M158+M173+M188+M203+M218+M233+M248+M263+M278+M293+M308+M323</f>
        <v>#REF!</v>
      </c>
      <c r="N7" s="94" t="e">
        <f>N38+N53+N68+N83+N98+N113+N128+N143+N158+N173+N188+N203+N218+N233+N248+N263+N278+N293+N308+N323</f>
        <v>#REF!</v>
      </c>
      <c r="O7" s="94" t="e">
        <f>O38+O53+O68+O83+O98+O113+O128+O143+O158+O173+O188+O203+O218+O233+O248+O263+O278+O293+O308+O323</f>
        <v>#REF!</v>
      </c>
      <c r="P7" s="29" t="e">
        <f t="shared" ref="P7" si="0">(F7-M7)</f>
        <v>#REF!</v>
      </c>
      <c r="Q7" s="30" t="e">
        <f>IF(F7=0,0,(F7-M7)/F7*100)</f>
        <v>#REF!</v>
      </c>
      <c r="R7" s="29" t="e">
        <f>(G7-N7)</f>
        <v>#REF!</v>
      </c>
      <c r="S7" s="30" t="e">
        <f>IF(G7=0,0,(G7-N7)/G7*100)</f>
        <v>#REF!</v>
      </c>
      <c r="T7" s="29" t="e">
        <f>(H7-O7)</f>
        <v>#REF!</v>
      </c>
      <c r="U7" s="30" t="e">
        <f>IF(H7=0,0,(H7-O7)/H7*100)</f>
        <v>#REF!</v>
      </c>
      <c r="V7" s="103">
        <f>SUM('Building Information'!D26:D34)</f>
        <v>0</v>
      </c>
      <c r="W7" s="103">
        <f>SUM('Building Information'!D26:D29)+SUM('Building Information'!D32:D34)</f>
        <v>0</v>
      </c>
      <c r="X7" s="94" t="e">
        <f>X38+X53+X68+X83+X98+X113+X128+X143+X158+X173+X188+X203+X218+X233+X248+X263+X278+X293+X308+X323</f>
        <v>#REF!</v>
      </c>
      <c r="Y7" s="94" t="e">
        <f>Y38+Y53+Y68+Y83+Y98+Y113+Y128+Y143+Y158+Y173+Y188+Y203+Y218+Y233+Y248+Y263+Y278+Y293+Y308+Y323</f>
        <v>#REF!</v>
      </c>
      <c r="Z7" s="94" t="e">
        <f>Z38+Z53+Z68+Z83+Z98+Z113+Z128+Z143+Z158+Z173+Z188+Z203+Z218+Z233+Z248+Z263+Z278+Z293+Z308+Z323</f>
        <v>#REF!</v>
      </c>
      <c r="AA7" s="94" t="e">
        <f>AA38+AA53+AA68+AA83+AA98+AA113+AA128+AA143+AA158+AA173+AA188+AA203+AA218+AA233+AA248+AA263+AA278+AA293+AA308+AA323</f>
        <v>#REF!</v>
      </c>
      <c r="AB7" t="e">
        <f>IF(Z7=0,0,Z7/V7)</f>
        <v>#REF!</v>
      </c>
      <c r="AC7" t="e">
        <f>IF(AA7=0,0,AA7/W7)</f>
        <v>#REF!</v>
      </c>
      <c r="AF7" s="103">
        <f>SUMPRODUCT('Building Information'!B26:B34,'Building Information'!F26:F34)</f>
        <v>0</v>
      </c>
      <c r="AG7" s="107" t="e">
        <f>IF(P7=0,0,P7/AF7*100)</f>
        <v>#REF!</v>
      </c>
      <c r="AH7" s="103">
        <f>SUMPRODUCT('Building Information'!B26:B34,'Building Information'!G26:G34)</f>
        <v>0</v>
      </c>
      <c r="AI7" s="107" t="e">
        <f>IF(R7=0,0,R7/AH7*100)</f>
        <v>#REF!</v>
      </c>
      <c r="AJ7" s="103">
        <f>SUMPRODUCT('Building Information'!B26:B34,'Building Information'!G26:G34,'Building Information'!H26:H34)</f>
        <v>0</v>
      </c>
      <c r="AK7" s="107" t="e">
        <f>IF(T7=0,0,T7/AJ7*100)</f>
        <v>#REF!</v>
      </c>
      <c r="AL7">
        <f>AF7/'Building Information'!B10</f>
        <v>0</v>
      </c>
      <c r="AM7" s="103" t="e">
        <f>(AF7-P7)/'Building Information'!B10</f>
        <v>#REF!</v>
      </c>
    </row>
    <row r="8" spans="1:39" x14ac:dyDescent="0.35">
      <c r="F8" s="95"/>
      <c r="M8" s="95"/>
    </row>
    <row r="12" spans="1:39" x14ac:dyDescent="0.35">
      <c r="B12" s="10" t="s">
        <v>402</v>
      </c>
      <c r="C12" s="13" t="s">
        <v>403</v>
      </c>
      <c r="D12" s="13"/>
      <c r="E12" s="12"/>
      <c r="F12" s="10" t="s">
        <v>376</v>
      </c>
      <c r="G12" s="11" t="s">
        <v>377</v>
      </c>
      <c r="H12" s="14" t="s">
        <v>378</v>
      </c>
      <c r="I12" s="11" t="s">
        <v>402</v>
      </c>
      <c r="J12" s="13" t="s">
        <v>403</v>
      </c>
      <c r="K12" s="13"/>
      <c r="L12" s="12"/>
      <c r="M12" s="10" t="s">
        <v>376</v>
      </c>
      <c r="N12" s="11" t="s">
        <v>377</v>
      </c>
      <c r="O12" s="14" t="s">
        <v>378</v>
      </c>
      <c r="P12" s="10" t="s">
        <v>379</v>
      </c>
      <c r="Q12" s="14" t="s">
        <v>380</v>
      </c>
      <c r="R12" s="10" t="s">
        <v>381</v>
      </c>
      <c r="S12" s="14" t="s">
        <v>382</v>
      </c>
      <c r="T12" s="10" t="s">
        <v>383</v>
      </c>
      <c r="U12" s="14" t="s">
        <v>384</v>
      </c>
      <c r="V12" s="104"/>
      <c r="W12" s="13"/>
      <c r="X12" s="11" t="s">
        <v>404</v>
      </c>
      <c r="Y12" s="11" t="s">
        <v>405</v>
      </c>
      <c r="Z12" s="11" t="s">
        <v>406</v>
      </c>
      <c r="AA12" s="11" t="s">
        <v>407</v>
      </c>
      <c r="AB12" s="11" t="s">
        <v>408</v>
      </c>
      <c r="AC12" s="11" t="s">
        <v>409</v>
      </c>
      <c r="AD12" s="11" t="s">
        <v>410</v>
      </c>
      <c r="AE12" s="14" t="s">
        <v>411</v>
      </c>
    </row>
    <row r="13" spans="1:39" x14ac:dyDescent="0.35">
      <c r="B13" s="5" t="str">
        <f>'Building Information'!A26</f>
        <v xml:space="preserve">Electricity </v>
      </c>
      <c r="C13" s="15" t="e">
        <f t="shared" ref="C13:D22" si="1">C28+C43+C58+C73+C88+C103+C118+C133+C148+C163+C178+C193+C208+C223+C238+C253+C268+C283+C298+C313</f>
        <v>#REF!</v>
      </c>
      <c r="D13" s="15" t="e">
        <f t="shared" si="1"/>
        <v>#REF!</v>
      </c>
      <c r="E13" s="16" t="str">
        <f>'Building Information'!C26</f>
        <v>KWh</v>
      </c>
      <c r="F13" s="89" t="e">
        <f>(C13+D13)*VLOOKUP(B13,'Building Information'!$A$26:$H$34,6,0)</f>
        <v>#REF!</v>
      </c>
      <c r="G13" s="31" t="e">
        <f>(C13+D13)*VLOOKUP(B13,'Building Information'!$A$26:$H$34,7,0)</f>
        <v>#REF!</v>
      </c>
      <c r="H13" s="90" t="e">
        <f>G13*VLOOKUP(B13,'Building Information'!$A$26:$H$34,8,0)</f>
        <v>#REF!</v>
      </c>
      <c r="I13" s="5" t="str">
        <f>B13</f>
        <v xml:space="preserve">Electricity </v>
      </c>
      <c r="J13" s="15" t="e">
        <f t="shared" ref="J13:K22" si="2">J28+J43+J58+J73+J88+J103+J118+J133+J148+J163+J178+J193+J208+J223+J238+J253+J268+J283+J298+J313</f>
        <v>#REF!</v>
      </c>
      <c r="K13" s="15" t="e">
        <f t="shared" si="2"/>
        <v>#REF!</v>
      </c>
      <c r="L13" s="16" t="str">
        <f>E13</f>
        <v>KWh</v>
      </c>
      <c r="M13" s="89" t="e">
        <f>(J13+K13)*VLOOKUP(I13,'Building Information'!$A$26:$H$34,6,0)</f>
        <v>#REF!</v>
      </c>
      <c r="N13" s="31" t="e">
        <f>(J13+K13)*VLOOKUP(I13,'Building Information'!$A$26:$H$34,7,0)</f>
        <v>#REF!</v>
      </c>
      <c r="O13" s="90" t="e">
        <f>N13*VLOOKUP(I13,'Building Information'!$A$26:$H$34,8,0)</f>
        <v>#REF!</v>
      </c>
      <c r="P13" s="58" t="e">
        <f>(F13-M13)</f>
        <v>#REF!</v>
      </c>
      <c r="Q13" s="59" t="e">
        <f>IF(F13=0,0,(F13-M13)/F13*100)</f>
        <v>#REF!</v>
      </c>
      <c r="R13" s="58" t="e">
        <f>(G13-N13)</f>
        <v>#REF!</v>
      </c>
      <c r="S13" s="59" t="e">
        <f>IF(G13=0,0,(G13-N13)/G13*100)</f>
        <v>#REF!</v>
      </c>
      <c r="T13" s="63" t="e">
        <f>(H13-O13)</f>
        <v>#REF!</v>
      </c>
      <c r="U13" s="59" t="e">
        <f>IF(H13=0,0,(H13-O13)/H13*100)</f>
        <v>#REF!</v>
      </c>
      <c r="V13" s="5"/>
      <c r="X13" s="31" t="e">
        <f>(C13+D13)*'Building Information'!E$26</f>
        <v>#REF!</v>
      </c>
      <c r="Y13" s="31" t="e">
        <f>(C13+D13)*'Building Information'!E$26</f>
        <v>#REF!</v>
      </c>
      <c r="Z13" s="31" t="e">
        <f>((C13+D13)-(J13+K13))*'Building Information'!E$26</f>
        <v>#REF!</v>
      </c>
      <c r="AA13" s="31" t="e">
        <f>((C13+D13)-(J13+K13))*'Building Information'!E$26</f>
        <v>#REF!</v>
      </c>
      <c r="AB13" s="31"/>
      <c r="AC13" s="31"/>
      <c r="AD13" s="31"/>
      <c r="AE13" s="90"/>
    </row>
    <row r="14" spans="1:39" x14ac:dyDescent="0.35">
      <c r="B14" s="5" t="str">
        <f>'Building Information'!A27</f>
        <v>Natural Gas</v>
      </c>
      <c r="C14" s="15" t="e">
        <f t="shared" si="1"/>
        <v>#REF!</v>
      </c>
      <c r="D14" s="15" t="e">
        <f t="shared" si="1"/>
        <v>#REF!</v>
      </c>
      <c r="E14" s="16" t="str">
        <f>'Building Information'!C27</f>
        <v>MMBtu</v>
      </c>
      <c r="F14" s="89" t="e">
        <f>(C14+D14)*VLOOKUP(B14,'Building Information'!$A$26:$H$34,6,0)</f>
        <v>#REF!</v>
      </c>
      <c r="G14" s="31" t="e">
        <f>(C14+D14)*VLOOKUP(B14,'Building Information'!$A$26:$H$34,7,0)</f>
        <v>#REF!</v>
      </c>
      <c r="H14" s="90" t="e">
        <f>G14*VLOOKUP(B14,'Building Information'!$A$26:$H$34,8,0)</f>
        <v>#REF!</v>
      </c>
      <c r="I14" s="5" t="str">
        <f t="shared" ref="I14:I22" si="3">B14</f>
        <v>Natural Gas</v>
      </c>
      <c r="J14" s="15" t="e">
        <f t="shared" si="2"/>
        <v>#REF!</v>
      </c>
      <c r="K14" s="15" t="e">
        <f t="shared" si="2"/>
        <v>#REF!</v>
      </c>
      <c r="L14" s="16" t="str">
        <f t="shared" ref="L14:L22" si="4">E14</f>
        <v>MMBtu</v>
      </c>
      <c r="M14" s="89" t="e">
        <f>(J14+K14)*VLOOKUP(I14,'Building Information'!$A$26:$H$34,6,0)</f>
        <v>#REF!</v>
      </c>
      <c r="N14" s="31" t="e">
        <f>(J14+K14)*VLOOKUP(I14,'Building Information'!$A$26:$H$34,7,0)</f>
        <v>#REF!</v>
      </c>
      <c r="O14" s="90" t="e">
        <f>N14*VLOOKUP(I14,'Building Information'!$A$26:$H$34,8,0)</f>
        <v>#REF!</v>
      </c>
      <c r="P14" s="58" t="e">
        <f t="shared" ref="P14:P22" si="5">(F14-M14)</f>
        <v>#REF!</v>
      </c>
      <c r="Q14" s="59" t="e">
        <f t="shared" ref="Q14:Q22" si="6">IF(F14=0,0,(F14-M14)/F14*100)</f>
        <v>#REF!</v>
      </c>
      <c r="R14" s="58" t="e">
        <f t="shared" ref="R14:R22" si="7">(G14-N14)</f>
        <v>#REF!</v>
      </c>
      <c r="S14" s="59" t="e">
        <f t="shared" ref="S14:S22" si="8">IF(G14=0,0,(G14-N14)/G14*100)</f>
        <v>#REF!</v>
      </c>
      <c r="T14" s="63" t="e">
        <f t="shared" ref="T14:T22" si="9">(H14-O14)</f>
        <v>#REF!</v>
      </c>
      <c r="U14" s="59" t="e">
        <f t="shared" ref="U14:U22" si="10">IF(H14=0,0,(H14-O14)/H14*100)</f>
        <v>#REF!</v>
      </c>
      <c r="V14" s="5"/>
      <c r="X14" s="31" t="e">
        <f>(C14+D14)*'Building Information'!E$27</f>
        <v>#REF!</v>
      </c>
      <c r="Y14" s="31" t="e">
        <f>(C14+D14)*'Building Information'!E$27</f>
        <v>#REF!</v>
      </c>
      <c r="Z14" s="31" t="e">
        <f>((C14+D14)-(J14+K14))*'Building Information'!E$27</f>
        <v>#REF!</v>
      </c>
      <c r="AA14" s="31" t="e">
        <f>((C14+D14)-(J14+K14))*'Building Information'!E$27</f>
        <v>#REF!</v>
      </c>
      <c r="AB14" s="31"/>
      <c r="AC14" s="31"/>
      <c r="AD14" s="31"/>
      <c r="AE14" s="90"/>
    </row>
    <row r="15" spans="1:39" x14ac:dyDescent="0.35">
      <c r="B15" s="5" t="str">
        <f>'Building Information'!A28</f>
        <v>LPG</v>
      </c>
      <c r="C15" s="15" t="e">
        <f t="shared" si="1"/>
        <v>#REF!</v>
      </c>
      <c r="D15" s="15" t="e">
        <f t="shared" si="1"/>
        <v>#REF!</v>
      </c>
      <c r="E15" s="16" t="str">
        <f>'Building Information'!C28</f>
        <v>MMBtu</v>
      </c>
      <c r="F15" s="89" t="e">
        <f>(C15+D15)*VLOOKUP(B15,'Building Information'!$A$26:$H$34,6,0)</f>
        <v>#REF!</v>
      </c>
      <c r="G15" s="31" t="e">
        <f>(C15+D15)*VLOOKUP(B15,'Building Information'!$A$26:$H$34,7,0)</f>
        <v>#REF!</v>
      </c>
      <c r="H15" s="90" t="e">
        <f>G15*VLOOKUP(B15,'Building Information'!$A$26:$H$34,8,0)</f>
        <v>#REF!</v>
      </c>
      <c r="I15" s="5" t="str">
        <f t="shared" si="3"/>
        <v>LPG</v>
      </c>
      <c r="J15" s="15" t="e">
        <f t="shared" si="2"/>
        <v>#REF!</v>
      </c>
      <c r="K15" s="15" t="e">
        <f t="shared" si="2"/>
        <v>#REF!</v>
      </c>
      <c r="L15" s="16" t="str">
        <f t="shared" si="4"/>
        <v>MMBtu</v>
      </c>
      <c r="M15" s="89" t="e">
        <f>(J15+K15)*VLOOKUP(I15,'Building Information'!$A$26:$H$34,6,0)</f>
        <v>#REF!</v>
      </c>
      <c r="N15" s="31" t="e">
        <f>(J15+K15)*VLOOKUP(I15,'Building Information'!$A$26:$H$34,7,0)</f>
        <v>#REF!</v>
      </c>
      <c r="O15" s="90" t="e">
        <f>N15*VLOOKUP(I15,'Building Information'!$A$26:$H$34,8,0)</f>
        <v>#REF!</v>
      </c>
      <c r="P15" s="58" t="e">
        <f t="shared" si="5"/>
        <v>#REF!</v>
      </c>
      <c r="Q15" s="59" t="e">
        <f t="shared" si="6"/>
        <v>#REF!</v>
      </c>
      <c r="R15" s="58" t="e">
        <f t="shared" si="7"/>
        <v>#REF!</v>
      </c>
      <c r="S15" s="59" t="e">
        <f t="shared" si="8"/>
        <v>#REF!</v>
      </c>
      <c r="T15" s="63" t="e">
        <f t="shared" si="9"/>
        <v>#REF!</v>
      </c>
      <c r="U15" s="59" t="e">
        <f t="shared" si="10"/>
        <v>#REF!</v>
      </c>
      <c r="V15" s="5"/>
      <c r="X15" s="31" t="e">
        <f>(C15+D15)*'Building Information'!E$28</f>
        <v>#REF!</v>
      </c>
      <c r="Y15" s="31" t="e">
        <f>(C15+D15)*'Building Information'!E$28</f>
        <v>#REF!</v>
      </c>
      <c r="Z15" s="31" t="e">
        <f>((C15+D15)-(J15+K15))*'Building Information'!E$28</f>
        <v>#REF!</v>
      </c>
      <c r="AA15" s="31" t="e">
        <f>((C15+D15)-(J15+K15))*'Building Information'!E$28</f>
        <v>#REF!</v>
      </c>
      <c r="AB15" s="31"/>
      <c r="AC15" s="31"/>
      <c r="AD15" s="31"/>
      <c r="AE15" s="90"/>
    </row>
    <row r="16" spans="1:39" x14ac:dyDescent="0.35">
      <c r="B16" s="5" t="str">
        <f>'Building Information'!A29</f>
        <v>Residual Fuel Oil</v>
      </c>
      <c r="C16" s="15" t="e">
        <f t="shared" si="1"/>
        <v>#REF!</v>
      </c>
      <c r="D16" s="15" t="e">
        <f t="shared" si="1"/>
        <v>#REF!</v>
      </c>
      <c r="E16" s="16" t="str">
        <f>'Building Information'!C29</f>
        <v>MMBtu</v>
      </c>
      <c r="F16" s="89" t="e">
        <f>(C16+D16)*VLOOKUP(B16,'Building Information'!$A$26:$H$34,6,0)</f>
        <v>#REF!</v>
      </c>
      <c r="G16" s="31" t="e">
        <f>(C16+D16)*VLOOKUP(B16,'Building Information'!$A$26:$H$34,7,0)</f>
        <v>#REF!</v>
      </c>
      <c r="H16" s="90" t="e">
        <f>G16*VLOOKUP(B16,'Building Information'!$A$26:$H$34,8,0)</f>
        <v>#REF!</v>
      </c>
      <c r="I16" s="5" t="str">
        <f t="shared" si="3"/>
        <v>Residual Fuel Oil</v>
      </c>
      <c r="J16" s="15" t="e">
        <f t="shared" si="2"/>
        <v>#REF!</v>
      </c>
      <c r="K16" s="15" t="e">
        <f t="shared" si="2"/>
        <v>#REF!</v>
      </c>
      <c r="L16" s="16" t="str">
        <f t="shared" si="4"/>
        <v>MMBtu</v>
      </c>
      <c r="M16" s="89" t="e">
        <f>(J16+K16)*VLOOKUP(I16,'Building Information'!$A$26:$H$34,6,0)</f>
        <v>#REF!</v>
      </c>
      <c r="N16" s="31" t="e">
        <f>(J16+K16)*VLOOKUP(I16,'Building Information'!$A$26:$H$34,7,0)</f>
        <v>#REF!</v>
      </c>
      <c r="O16" s="90" t="e">
        <f>N16*VLOOKUP(I16,'Building Information'!$A$26:$H$34,8,0)</f>
        <v>#REF!</v>
      </c>
      <c r="P16" s="58" t="e">
        <f t="shared" si="5"/>
        <v>#REF!</v>
      </c>
      <c r="Q16" s="59" t="e">
        <f t="shared" si="6"/>
        <v>#REF!</v>
      </c>
      <c r="R16" s="58" t="e">
        <f t="shared" si="7"/>
        <v>#REF!</v>
      </c>
      <c r="S16" s="59" t="e">
        <f t="shared" si="8"/>
        <v>#REF!</v>
      </c>
      <c r="T16" s="63" t="e">
        <f t="shared" si="9"/>
        <v>#REF!</v>
      </c>
      <c r="U16" s="59" t="e">
        <f t="shared" si="10"/>
        <v>#REF!</v>
      </c>
      <c r="V16" s="5"/>
      <c r="X16" s="31" t="e">
        <f>(C16+D16)*'Building Information'!E$29</f>
        <v>#REF!</v>
      </c>
      <c r="Y16" s="31" t="e">
        <f>(C16+D16)*'Building Information'!E$29</f>
        <v>#REF!</v>
      </c>
      <c r="Z16" s="31" t="e">
        <f>((C16+D16)-(J16+K16))*'Building Information'!E$29</f>
        <v>#REF!</v>
      </c>
      <c r="AA16" s="31" t="e">
        <f>((C16+D16)-(J16+K16))*'Building Information'!E$29</f>
        <v>#REF!</v>
      </c>
      <c r="AB16" s="31"/>
      <c r="AC16" s="31"/>
      <c r="AD16" s="31"/>
      <c r="AE16" s="90"/>
    </row>
    <row r="17" spans="1:31" x14ac:dyDescent="0.35">
      <c r="B17" s="5" t="e">
        <f>'Building Information'!#REF!</f>
        <v>#REF!</v>
      </c>
      <c r="C17" s="15" t="e">
        <f t="shared" si="1"/>
        <v>#REF!</v>
      </c>
      <c r="D17" s="15" t="e">
        <f t="shared" si="1"/>
        <v>#REF!</v>
      </c>
      <c r="E17" s="16" t="e">
        <f>'Building Information'!#REF!</f>
        <v>#REF!</v>
      </c>
      <c r="F17" s="89" t="e">
        <f>(C17+D17)*VLOOKUP(B17,'Building Information'!$A$26:$H$34,6,0)</f>
        <v>#REF!</v>
      </c>
      <c r="G17" s="31" t="e">
        <f>(C17+D17)*VLOOKUP(B17,'Building Information'!$A$26:$H$34,7,0)</f>
        <v>#REF!</v>
      </c>
      <c r="H17" s="90" t="e">
        <f>G17*VLOOKUP(B17,'Building Information'!$A$26:$H$34,8,0)</f>
        <v>#REF!</v>
      </c>
      <c r="I17" s="5" t="e">
        <f t="shared" si="3"/>
        <v>#REF!</v>
      </c>
      <c r="J17" s="15" t="e">
        <f t="shared" si="2"/>
        <v>#REF!</v>
      </c>
      <c r="K17" s="15" t="e">
        <f t="shared" si="2"/>
        <v>#REF!</v>
      </c>
      <c r="L17" s="16" t="e">
        <f t="shared" si="4"/>
        <v>#REF!</v>
      </c>
      <c r="M17" s="89" t="e">
        <f>(J17+K17)*VLOOKUP(I17,'Building Information'!$A$26:$H$34,6,0)</f>
        <v>#REF!</v>
      </c>
      <c r="N17" s="31" t="e">
        <f>(J17+K17)*VLOOKUP(I17,'Building Information'!$A$26:$H$34,7,0)</f>
        <v>#REF!</v>
      </c>
      <c r="O17" s="90" t="e">
        <f>N17*VLOOKUP(I17,'Building Information'!$A$26:$H$34,8,0)</f>
        <v>#REF!</v>
      </c>
      <c r="P17" s="58" t="e">
        <f t="shared" si="5"/>
        <v>#REF!</v>
      </c>
      <c r="Q17" s="59" t="e">
        <f t="shared" si="6"/>
        <v>#REF!</v>
      </c>
      <c r="R17" s="58" t="e">
        <f t="shared" si="7"/>
        <v>#REF!</v>
      </c>
      <c r="S17" s="59" t="e">
        <f t="shared" si="8"/>
        <v>#REF!</v>
      </c>
      <c r="T17" s="63" t="e">
        <f t="shared" si="9"/>
        <v>#REF!</v>
      </c>
      <c r="U17" s="59" t="e">
        <f t="shared" si="10"/>
        <v>#REF!</v>
      </c>
      <c r="V17" s="5"/>
      <c r="X17" s="31" t="e">
        <f>(C17+D17)*'Building Information'!#REF!</f>
        <v>#REF!</v>
      </c>
      <c r="Y17" s="31" t="e">
        <f>(C17+D17)*'Building Information'!#REF!</f>
        <v>#REF!</v>
      </c>
      <c r="Z17" s="31" t="e">
        <f>((C17+D17)-(J17+K17))*'Building Information'!#REF!</f>
        <v>#REF!</v>
      </c>
      <c r="AA17" s="31" t="e">
        <f>((C17+D17)-(J17+K17))*'Building Information'!#REF!</f>
        <v>#REF!</v>
      </c>
      <c r="AB17" s="31"/>
      <c r="AC17" s="31"/>
      <c r="AD17" s="31"/>
      <c r="AE17" s="90"/>
    </row>
    <row r="18" spans="1:31" x14ac:dyDescent="0.35">
      <c r="B18" s="5" t="str">
        <f>'Building Information'!A30</f>
        <v>Water</v>
      </c>
      <c r="C18" s="15" t="e">
        <f t="shared" si="1"/>
        <v>#REF!</v>
      </c>
      <c r="D18" s="15" t="e">
        <f t="shared" si="1"/>
        <v>#REF!</v>
      </c>
      <c r="E18" s="16" t="str">
        <f>'Building Information'!C30</f>
        <v>Kgal</v>
      </c>
      <c r="F18" s="89" t="e">
        <f>(C18+D18)*VLOOKUP(B18,'Building Information'!$A$26:$H$34,6,0)</f>
        <v>#REF!</v>
      </c>
      <c r="G18" s="31" t="e">
        <f>(C18+D18)*VLOOKUP(B18,'Building Information'!$A$26:$H$34,7,0)</f>
        <v>#REF!</v>
      </c>
      <c r="H18" s="90" t="e">
        <f>G18*VLOOKUP(B18,'Building Information'!$A$26:$H$34,8,0)</f>
        <v>#REF!</v>
      </c>
      <c r="I18" s="5" t="str">
        <f t="shared" si="3"/>
        <v>Water</v>
      </c>
      <c r="J18" s="15" t="e">
        <f t="shared" si="2"/>
        <v>#REF!</v>
      </c>
      <c r="K18" s="15" t="e">
        <f t="shared" si="2"/>
        <v>#REF!</v>
      </c>
      <c r="L18" s="16" t="str">
        <f t="shared" si="4"/>
        <v>Kgal</v>
      </c>
      <c r="M18" s="89" t="e">
        <f>(J18+K18)*VLOOKUP(I18,'Building Information'!$A$26:$H$34,6,0)</f>
        <v>#REF!</v>
      </c>
      <c r="N18" s="31" t="e">
        <f>(J18+K18)*VLOOKUP(I18,'Building Information'!$A$26:$H$34,7,0)</f>
        <v>#REF!</v>
      </c>
      <c r="O18" s="90" t="e">
        <f>N18*VLOOKUP(I18,'Building Information'!$A$26:$H$34,8,0)</f>
        <v>#REF!</v>
      </c>
      <c r="P18" s="58" t="e">
        <f t="shared" si="5"/>
        <v>#REF!</v>
      </c>
      <c r="Q18" s="59" t="e">
        <f t="shared" si="6"/>
        <v>#REF!</v>
      </c>
      <c r="R18" s="58" t="e">
        <f t="shared" si="7"/>
        <v>#REF!</v>
      </c>
      <c r="S18" s="59" t="e">
        <f t="shared" si="8"/>
        <v>#REF!</v>
      </c>
      <c r="T18" s="63" t="e">
        <f t="shared" si="9"/>
        <v>#REF!</v>
      </c>
      <c r="U18" s="59" t="e">
        <f t="shared" si="10"/>
        <v>#REF!</v>
      </c>
      <c r="V18" s="5"/>
      <c r="X18" s="31" t="e">
        <f>(C18+D18)*'Building Information'!E$30</f>
        <v>#REF!</v>
      </c>
      <c r="Y18" s="31"/>
      <c r="Z18" s="31" t="e">
        <f>((C18+D18)-(J18+K18))*'Building Information'!E$30</f>
        <v>#REF!</v>
      </c>
      <c r="AA18" s="31"/>
      <c r="AB18" s="31"/>
      <c r="AC18" s="31"/>
      <c r="AD18" s="31"/>
      <c r="AE18" s="90"/>
    </row>
    <row r="19" spans="1:31" x14ac:dyDescent="0.35">
      <c r="B19" s="5" t="str">
        <f>'Building Information'!A31</f>
        <v>Sewer</v>
      </c>
      <c r="C19" s="15" t="e">
        <f t="shared" si="1"/>
        <v>#REF!</v>
      </c>
      <c r="D19" s="15" t="e">
        <f t="shared" si="1"/>
        <v>#REF!</v>
      </c>
      <c r="E19" s="16" t="str">
        <f>'Building Information'!C31</f>
        <v>Kgal</v>
      </c>
      <c r="F19" s="89" t="e">
        <f>(C19+D19)*VLOOKUP(B19,'Building Information'!$A$26:$H$34,6,0)</f>
        <v>#REF!</v>
      </c>
      <c r="G19" s="31" t="e">
        <f>(C19+D19)*VLOOKUP(B19,'Building Information'!$A$26:$H$34,7,0)</f>
        <v>#REF!</v>
      </c>
      <c r="H19" s="90" t="e">
        <f>G19*VLOOKUP(B19,'Building Information'!$A$26:$H$34,8,0)</f>
        <v>#REF!</v>
      </c>
      <c r="I19" s="5" t="str">
        <f t="shared" si="3"/>
        <v>Sewer</v>
      </c>
      <c r="J19" s="15" t="e">
        <f t="shared" si="2"/>
        <v>#REF!</v>
      </c>
      <c r="K19" s="15" t="e">
        <f t="shared" si="2"/>
        <v>#REF!</v>
      </c>
      <c r="L19" s="16" t="str">
        <f t="shared" si="4"/>
        <v>Kgal</v>
      </c>
      <c r="M19" s="89" t="e">
        <f>(J19+K19)*VLOOKUP(I19,'Building Information'!$A$26:$H$34,6,0)</f>
        <v>#REF!</v>
      </c>
      <c r="N19" s="31" t="e">
        <f>(J19+K19)*VLOOKUP(I19,'Building Information'!$A$26:$H$34,7,0)</f>
        <v>#REF!</v>
      </c>
      <c r="O19" s="90" t="e">
        <f>N19*VLOOKUP(I19,'Building Information'!$A$26:$H$34,8,0)</f>
        <v>#REF!</v>
      </c>
      <c r="P19" s="58" t="e">
        <f t="shared" si="5"/>
        <v>#REF!</v>
      </c>
      <c r="Q19" s="59" t="e">
        <f t="shared" si="6"/>
        <v>#REF!</v>
      </c>
      <c r="R19" s="58" t="e">
        <f t="shared" si="7"/>
        <v>#REF!</v>
      </c>
      <c r="S19" s="59" t="e">
        <f t="shared" si="8"/>
        <v>#REF!</v>
      </c>
      <c r="T19" s="63" t="e">
        <f t="shared" si="9"/>
        <v>#REF!</v>
      </c>
      <c r="U19" s="59" t="e">
        <f t="shared" si="10"/>
        <v>#REF!</v>
      </c>
      <c r="V19" s="5"/>
      <c r="X19" s="31" t="e">
        <f>(C19+D19)*'Building Information'!E$31</f>
        <v>#REF!</v>
      </c>
      <c r="Y19" s="31"/>
      <c r="Z19" s="31" t="e">
        <f>((C19+D19)-(J19+K19))*'Building Information'!E$31</f>
        <v>#REF!</v>
      </c>
      <c r="AA19" s="31"/>
      <c r="AB19" s="31"/>
      <c r="AC19" s="31"/>
      <c r="AD19" s="31"/>
      <c r="AE19" s="90"/>
    </row>
    <row r="20" spans="1:31" x14ac:dyDescent="0.35">
      <c r="B20" s="5" t="str">
        <f>'Building Information'!A32</f>
        <v>Other 1</v>
      </c>
      <c r="C20" s="15" t="e">
        <f t="shared" si="1"/>
        <v>#REF!</v>
      </c>
      <c r="D20" s="15" t="e">
        <f t="shared" si="1"/>
        <v>#REF!</v>
      </c>
      <c r="E20" s="16" t="str">
        <f>'Building Information'!C32</f>
        <v>User defined</v>
      </c>
      <c r="F20" s="89" t="e">
        <f>(C20+D20)*VLOOKUP(B20,'Building Information'!$A$26:$H$34,6,0)</f>
        <v>#REF!</v>
      </c>
      <c r="G20" s="31" t="e">
        <f>(C20+D20)*VLOOKUP(B20,'Building Information'!$A$26:$H$34,7,0)</f>
        <v>#REF!</v>
      </c>
      <c r="H20" s="90" t="e">
        <f>G20*VLOOKUP(B20,'Building Information'!$A$26:$H$34,8,0)</f>
        <v>#REF!</v>
      </c>
      <c r="I20" s="5" t="str">
        <f t="shared" si="3"/>
        <v>Other 1</v>
      </c>
      <c r="J20" s="15" t="e">
        <f t="shared" si="2"/>
        <v>#REF!</v>
      </c>
      <c r="K20" s="15" t="e">
        <f t="shared" si="2"/>
        <v>#REF!</v>
      </c>
      <c r="L20" s="16" t="str">
        <f t="shared" si="4"/>
        <v>User defined</v>
      </c>
      <c r="M20" s="89" t="e">
        <f>(J20+K20)*VLOOKUP(I20,'Building Information'!$A$26:$H$34,6,0)</f>
        <v>#REF!</v>
      </c>
      <c r="N20" s="31" t="e">
        <f>(J20+K20)*VLOOKUP(I20,'Building Information'!$A$26:$H$34,7,0)</f>
        <v>#REF!</v>
      </c>
      <c r="O20" s="90" t="e">
        <f>N20*VLOOKUP(I20,'Building Information'!$A$26:$H$34,8,0)</f>
        <v>#REF!</v>
      </c>
      <c r="P20" s="58" t="e">
        <f t="shared" si="5"/>
        <v>#REF!</v>
      </c>
      <c r="Q20" s="59" t="e">
        <f t="shared" si="6"/>
        <v>#REF!</v>
      </c>
      <c r="R20" s="58" t="e">
        <f t="shared" si="7"/>
        <v>#REF!</v>
      </c>
      <c r="S20" s="59" t="e">
        <f t="shared" si="8"/>
        <v>#REF!</v>
      </c>
      <c r="T20" s="63" t="e">
        <f t="shared" si="9"/>
        <v>#REF!</v>
      </c>
      <c r="U20" s="59" t="e">
        <f t="shared" si="10"/>
        <v>#REF!</v>
      </c>
      <c r="V20" s="5"/>
      <c r="X20" s="31" t="e">
        <f>(C20+D20)*'Building Information'!E$32</f>
        <v>#REF!</v>
      </c>
      <c r="Y20" s="31" t="e">
        <f>(C20+D20)*'Building Information'!E$32</f>
        <v>#REF!</v>
      </c>
      <c r="Z20" s="31" t="e">
        <f>((C20+D20)-(J20+K20))*'Building Information'!E$32</f>
        <v>#REF!</v>
      </c>
      <c r="AA20" s="31" t="e">
        <f>((C20+D20)-(J20+K20))*'Building Information'!E$32</f>
        <v>#REF!</v>
      </c>
      <c r="AB20" s="31"/>
      <c r="AC20" s="31"/>
      <c r="AD20" s="31"/>
      <c r="AE20" s="90"/>
    </row>
    <row r="21" spans="1:31" x14ac:dyDescent="0.35">
      <c r="B21" s="5" t="str">
        <f>'Building Information'!A33</f>
        <v>Other 2</v>
      </c>
      <c r="C21" s="15" t="e">
        <f t="shared" si="1"/>
        <v>#REF!</v>
      </c>
      <c r="D21" s="15" t="e">
        <f t="shared" si="1"/>
        <v>#REF!</v>
      </c>
      <c r="E21" s="16" t="str">
        <f>'Building Information'!C33</f>
        <v>User defined</v>
      </c>
      <c r="F21" s="89" t="e">
        <f>(C21+D21)*VLOOKUP(B21,'Building Information'!$A$26:$H$34,6,0)</f>
        <v>#REF!</v>
      </c>
      <c r="G21" s="31" t="e">
        <f>(C21+D21)*VLOOKUP(B21,'Building Information'!$A$26:$H$34,7,0)</f>
        <v>#REF!</v>
      </c>
      <c r="H21" s="90" t="e">
        <f>G21*VLOOKUP(B21,'Building Information'!$A$26:$H$34,8,0)</f>
        <v>#REF!</v>
      </c>
      <c r="I21" s="5" t="str">
        <f t="shared" si="3"/>
        <v>Other 2</v>
      </c>
      <c r="J21" s="15" t="e">
        <f t="shared" si="2"/>
        <v>#REF!</v>
      </c>
      <c r="K21" s="15" t="e">
        <f t="shared" si="2"/>
        <v>#REF!</v>
      </c>
      <c r="L21" s="16" t="str">
        <f t="shared" si="4"/>
        <v>User defined</v>
      </c>
      <c r="M21" s="89" t="e">
        <f>(J21+K21)*VLOOKUP(I21,'Building Information'!$A$26:$H$34,6,0)</f>
        <v>#REF!</v>
      </c>
      <c r="N21" s="31" t="e">
        <f>(J21+K21)*VLOOKUP(I21,'Building Information'!$A$26:$H$34,7,0)</f>
        <v>#REF!</v>
      </c>
      <c r="O21" s="90" t="e">
        <f>N21*VLOOKUP(I21,'Building Information'!$A$26:$H$34,8,0)</f>
        <v>#REF!</v>
      </c>
      <c r="P21" s="58" t="e">
        <f t="shared" si="5"/>
        <v>#REF!</v>
      </c>
      <c r="Q21" s="59" t="e">
        <f t="shared" si="6"/>
        <v>#REF!</v>
      </c>
      <c r="R21" s="58" t="e">
        <f t="shared" si="7"/>
        <v>#REF!</v>
      </c>
      <c r="S21" s="59" t="e">
        <f t="shared" si="8"/>
        <v>#REF!</v>
      </c>
      <c r="T21" s="63" t="e">
        <f t="shared" si="9"/>
        <v>#REF!</v>
      </c>
      <c r="U21" s="59" t="e">
        <f t="shared" si="10"/>
        <v>#REF!</v>
      </c>
      <c r="V21" s="5"/>
      <c r="X21" s="31" t="e">
        <f>(C21+D21)*'Building Information'!E$33</f>
        <v>#REF!</v>
      </c>
      <c r="Y21" s="31" t="e">
        <f>(C21+D21)*'Building Information'!E$33</f>
        <v>#REF!</v>
      </c>
      <c r="Z21" s="31" t="e">
        <f>((C21+D21)-(J21+K21))*'Building Information'!E$33</f>
        <v>#REF!</v>
      </c>
      <c r="AA21" s="31" t="e">
        <f>((C21+D21)-(J21+K21))*'Building Information'!E$33</f>
        <v>#REF!</v>
      </c>
      <c r="AB21" s="31"/>
      <c r="AC21" s="31"/>
      <c r="AD21" s="31"/>
      <c r="AE21" s="90"/>
    </row>
    <row r="22" spans="1:31" x14ac:dyDescent="0.35">
      <c r="B22" s="5" t="str">
        <f>'Building Information'!A34</f>
        <v>Other 3</v>
      </c>
      <c r="C22" s="15" t="e">
        <f t="shared" si="1"/>
        <v>#REF!</v>
      </c>
      <c r="D22" s="15" t="e">
        <f t="shared" si="1"/>
        <v>#REF!</v>
      </c>
      <c r="E22" s="16" t="str">
        <f>'Building Information'!C34</f>
        <v>User defined</v>
      </c>
      <c r="F22" s="89" t="e">
        <f>(C22+D22)*VLOOKUP(B22,'Building Information'!$A$26:$H$34,6,0)</f>
        <v>#REF!</v>
      </c>
      <c r="G22" s="31" t="e">
        <f>(C22+D22)*VLOOKUP(B22,'Building Information'!$A$26:$H$34,7,0)</f>
        <v>#REF!</v>
      </c>
      <c r="H22" s="90" t="e">
        <f>G22*VLOOKUP(B22,'Building Information'!$A$26:$H$34,8,0)</f>
        <v>#REF!</v>
      </c>
      <c r="I22" s="5" t="str">
        <f t="shared" si="3"/>
        <v>Other 3</v>
      </c>
      <c r="J22" s="15" t="e">
        <f t="shared" si="2"/>
        <v>#REF!</v>
      </c>
      <c r="K22" s="15" t="e">
        <f t="shared" si="2"/>
        <v>#REF!</v>
      </c>
      <c r="L22" s="16" t="str">
        <f t="shared" si="4"/>
        <v>User defined</v>
      </c>
      <c r="M22" s="89" t="e">
        <f>(J22+K22)*VLOOKUP(I22,'Building Information'!$A$26:$H$34,6,0)</f>
        <v>#REF!</v>
      </c>
      <c r="N22" s="31" t="e">
        <f>(J22+K22)*VLOOKUP(I22,'Building Information'!$A$26:$H$34,7,0)</f>
        <v>#REF!</v>
      </c>
      <c r="O22" s="90" t="e">
        <f>N22*VLOOKUP(I22,'Building Information'!$A$26:$H$34,8,0)</f>
        <v>#REF!</v>
      </c>
      <c r="P22" s="58" t="e">
        <f t="shared" si="5"/>
        <v>#REF!</v>
      </c>
      <c r="Q22" s="59" t="e">
        <f t="shared" si="6"/>
        <v>#REF!</v>
      </c>
      <c r="R22" s="58" t="e">
        <f t="shared" si="7"/>
        <v>#REF!</v>
      </c>
      <c r="S22" s="59" t="e">
        <f t="shared" si="8"/>
        <v>#REF!</v>
      </c>
      <c r="T22" s="63" t="e">
        <f t="shared" si="9"/>
        <v>#REF!</v>
      </c>
      <c r="U22" s="59" t="e">
        <f t="shared" si="10"/>
        <v>#REF!</v>
      </c>
      <c r="V22" s="5"/>
      <c r="X22" s="31" t="e">
        <f>(C22+D22)*'Building Information'!E$34</f>
        <v>#REF!</v>
      </c>
      <c r="Y22" s="31" t="e">
        <f>(C22+D22)*'Building Information'!E$34</f>
        <v>#REF!</v>
      </c>
      <c r="Z22" s="31" t="e">
        <f>((C22+D22)-(J22+K22))*'Building Information'!E$34</f>
        <v>#REF!</v>
      </c>
      <c r="AA22" s="31" t="e">
        <f>((C22+D22)-(J22+K22))*'Building Information'!E$34</f>
        <v>#REF!</v>
      </c>
      <c r="AB22" s="31"/>
      <c r="AC22" s="31"/>
      <c r="AD22" s="31"/>
      <c r="AE22" s="90"/>
    </row>
    <row r="23" spans="1:31" x14ac:dyDescent="0.35">
      <c r="B23" s="6"/>
      <c r="C23" s="7"/>
      <c r="D23" s="7"/>
      <c r="E23" s="8"/>
      <c r="F23" s="91" t="e">
        <f>SUM(F13:F22)</f>
        <v>#REF!</v>
      </c>
      <c r="G23" s="92" t="e">
        <f>SUM(G13:G22)</f>
        <v>#REF!</v>
      </c>
      <c r="H23" s="93" t="e">
        <f>SUM(H13:H22)</f>
        <v>#REF!</v>
      </c>
      <c r="I23" s="7"/>
      <c r="J23" s="7"/>
      <c r="K23" s="7"/>
      <c r="L23" s="8"/>
      <c r="M23" s="91" t="e">
        <f>SUM(M13:M22)</f>
        <v>#REF!</v>
      </c>
      <c r="N23" s="92" t="e">
        <f>SUM(N13:N22)</f>
        <v>#REF!</v>
      </c>
      <c r="O23" s="93" t="e">
        <f>SUM(O13:O22)</f>
        <v>#REF!</v>
      </c>
      <c r="P23" s="60" t="e">
        <f>(F23-M23)</f>
        <v>#REF!</v>
      </c>
      <c r="Q23" s="61" t="e">
        <f>IF(F23=0,0,(F23-M23)/F23*100)</f>
        <v>#REF!</v>
      </c>
      <c r="R23" s="60" t="e">
        <f>(G23-N23)</f>
        <v>#REF!</v>
      </c>
      <c r="S23" s="61" t="e">
        <f>IF(G23=0,0,(G23-N23)/G23*100)</f>
        <v>#REF!</v>
      </c>
      <c r="T23" s="60" t="e">
        <f>(H23-O23)</f>
        <v>#REF!</v>
      </c>
      <c r="U23" s="61" t="e">
        <f>IF(H23=0,0,(H23-O23)/H23*100)</f>
        <v>#REF!</v>
      </c>
      <c r="V23" s="6"/>
      <c r="W23" s="7"/>
      <c r="X23" s="92" t="e">
        <f>SUM(X13:X22)</f>
        <v>#REF!</v>
      </c>
      <c r="Y23" s="92" t="e">
        <f>SUM(Y13:Y22)</f>
        <v>#REF!</v>
      </c>
      <c r="Z23" s="92" t="e">
        <f>SUM(Z13:Z22)</f>
        <v>#REF!</v>
      </c>
      <c r="AA23" s="92" t="e">
        <f>SUM(AA13:AA22)</f>
        <v>#REF!</v>
      </c>
      <c r="AB23" s="92" t="e">
        <f>Z23/$V$7</f>
        <v>#REF!</v>
      </c>
      <c r="AC23" s="92" t="e">
        <f>AA23/$W$7</f>
        <v>#REF!</v>
      </c>
      <c r="AD23" s="92" t="e">
        <f>Z23/X23</f>
        <v>#REF!</v>
      </c>
      <c r="AE23" s="93" t="e">
        <f>AA23/Y23</f>
        <v>#REF!</v>
      </c>
    </row>
    <row r="25" spans="1:31" ht="18.5" x14ac:dyDescent="0.45">
      <c r="A25" s="4" t="s">
        <v>412</v>
      </c>
    </row>
    <row r="26" spans="1:31" ht="18.5" x14ac:dyDescent="0.45">
      <c r="A26" s="4"/>
      <c r="B26" t="s">
        <v>374</v>
      </c>
      <c r="I26" t="s">
        <v>375</v>
      </c>
    </row>
    <row r="27" spans="1:31" x14ac:dyDescent="0.35">
      <c r="B27" s="10" t="s">
        <v>402</v>
      </c>
      <c r="C27" s="13"/>
      <c r="D27" s="13"/>
      <c r="E27" s="12"/>
      <c r="F27" s="10" t="s">
        <v>376</v>
      </c>
      <c r="G27" s="11" t="s">
        <v>377</v>
      </c>
      <c r="H27" s="14" t="s">
        <v>378</v>
      </c>
      <c r="I27" s="11" t="s">
        <v>402</v>
      </c>
      <c r="J27" s="13"/>
      <c r="K27" s="13"/>
      <c r="L27" s="12"/>
      <c r="M27" s="10" t="s">
        <v>376</v>
      </c>
      <c r="N27" s="11" t="s">
        <v>377</v>
      </c>
      <c r="O27" s="14" t="s">
        <v>378</v>
      </c>
      <c r="P27" s="10" t="s">
        <v>379</v>
      </c>
      <c r="Q27" s="14" t="s">
        <v>380</v>
      </c>
      <c r="R27" s="10" t="s">
        <v>381</v>
      </c>
      <c r="S27" s="14" t="s">
        <v>382</v>
      </c>
      <c r="T27" s="10" t="s">
        <v>383</v>
      </c>
      <c r="U27" s="14" t="s">
        <v>384</v>
      </c>
      <c r="V27" s="104"/>
      <c r="W27" s="13"/>
      <c r="X27" s="11" t="s">
        <v>404</v>
      </c>
      <c r="Y27" s="11" t="s">
        <v>405</v>
      </c>
      <c r="Z27" s="11" t="s">
        <v>406</v>
      </c>
      <c r="AA27" s="11" t="s">
        <v>407</v>
      </c>
      <c r="AB27" s="11" t="s">
        <v>408</v>
      </c>
      <c r="AC27" s="11" t="s">
        <v>409</v>
      </c>
      <c r="AD27" s="11" t="s">
        <v>410</v>
      </c>
      <c r="AE27" s="14" t="s">
        <v>411</v>
      </c>
    </row>
    <row r="28" spans="1:31" x14ac:dyDescent="0.35">
      <c r="B28" s="5" t="e">
        <f>#REF!</f>
        <v>#REF!</v>
      </c>
      <c r="C28" s="15" t="e">
        <f>#REF!</f>
        <v>#REF!</v>
      </c>
      <c r="D28" s="15" t="e">
        <f>#REF!</f>
        <v>#REF!</v>
      </c>
      <c r="E28" s="16" t="e">
        <f>#REF!</f>
        <v>#REF!</v>
      </c>
      <c r="F28" s="89" t="e">
        <f>(C28+D28)*VLOOKUP(B28,'Building Information'!$A$26:$H$34,6,0)</f>
        <v>#REF!</v>
      </c>
      <c r="G28" s="31" t="e">
        <f>(C28+D28)*VLOOKUP(B28,'Building Information'!$A$26:$H$34,7,0)</f>
        <v>#REF!</v>
      </c>
      <c r="H28" s="90" t="e">
        <f>G28*VLOOKUP(B28,'Building Information'!$A$26:$H$34,8,0)</f>
        <v>#REF!</v>
      </c>
      <c r="I28" s="5" t="e">
        <f t="shared" ref="I28:I37" si="11">B28</f>
        <v>#REF!</v>
      </c>
      <c r="J28" s="15" t="e">
        <f>#REF!</f>
        <v>#REF!</v>
      </c>
      <c r="K28" s="15" t="e">
        <f>#REF!</f>
        <v>#REF!</v>
      </c>
      <c r="L28" s="16" t="e">
        <f t="shared" ref="L28:L37" si="12">E28</f>
        <v>#REF!</v>
      </c>
      <c r="M28" s="89" t="e">
        <f>(J28+K28)*VLOOKUP(I28,'Building Information'!$A$26:$H$34,6,0)</f>
        <v>#REF!</v>
      </c>
      <c r="N28" s="31" t="e">
        <f>(J28+K28)*VLOOKUP(I28,'Building Information'!$A$26:$H$34,7,0)</f>
        <v>#REF!</v>
      </c>
      <c r="O28" s="90" t="e">
        <f>N28*VLOOKUP(I28,'Building Information'!$A$26:$H$34,8,0)</f>
        <v>#REF!</v>
      </c>
      <c r="P28" s="58" t="e">
        <f>(F28-M28)</f>
        <v>#REF!</v>
      </c>
      <c r="Q28" s="59" t="e">
        <f>IF(F28=0,0,(F28-M28)/F28*100)</f>
        <v>#REF!</v>
      </c>
      <c r="R28" s="58" t="e">
        <f t="shared" ref="R28:R37" si="13">(G28-N28)</f>
        <v>#REF!</v>
      </c>
      <c r="S28" s="62" t="e">
        <f>IF(G28=0,0,(G28-N28)/G28*100)</f>
        <v>#REF!</v>
      </c>
      <c r="T28" s="63" t="e">
        <f>(H28-O28)</f>
        <v>#REF!</v>
      </c>
      <c r="U28" s="59" t="e">
        <f>IF(H28=0,0,(H28-O28)/H28*100)</f>
        <v>#REF!</v>
      </c>
      <c r="V28" s="5"/>
      <c r="X28" s="31" t="e">
        <f>(C28+D28)*'Building Information'!E$26</f>
        <v>#REF!</v>
      </c>
      <c r="Y28" s="31" t="e">
        <f>(C28+D28)*'Building Information'!E$26</f>
        <v>#REF!</v>
      </c>
      <c r="Z28" s="31" t="e">
        <f>((C28+D28)-(J28+K28))*'Building Information'!E$26</f>
        <v>#REF!</v>
      </c>
      <c r="AA28" s="31" t="e">
        <f>((C28+D28)-(J28+K28))*'Building Information'!E$26</f>
        <v>#REF!</v>
      </c>
      <c r="AB28" s="31"/>
      <c r="AC28" s="31"/>
      <c r="AD28" s="31"/>
      <c r="AE28" s="90"/>
    </row>
    <row r="29" spans="1:31" x14ac:dyDescent="0.35">
      <c r="B29" s="5" t="e">
        <f>#REF!</f>
        <v>#REF!</v>
      </c>
      <c r="C29" s="15" t="e">
        <f>#REF!</f>
        <v>#REF!</v>
      </c>
      <c r="D29" s="15" t="e">
        <f>#REF!</f>
        <v>#REF!</v>
      </c>
      <c r="E29" s="16" t="e">
        <f>#REF!</f>
        <v>#REF!</v>
      </c>
      <c r="F29" s="89" t="e">
        <f>(C29+D29)*VLOOKUP(B29,'Building Information'!$A$26:$H$34,6,0)</f>
        <v>#REF!</v>
      </c>
      <c r="G29" s="31" t="e">
        <f>(C29+D29)*VLOOKUP(B29,'Building Information'!$A$26:$H$34,7,0)</f>
        <v>#REF!</v>
      </c>
      <c r="H29" s="90" t="e">
        <f>G29*VLOOKUP(B29,'Building Information'!$A$26:$H$34,8,0)</f>
        <v>#REF!</v>
      </c>
      <c r="I29" s="5" t="e">
        <f t="shared" si="11"/>
        <v>#REF!</v>
      </c>
      <c r="J29" s="15" t="e">
        <f>#REF!</f>
        <v>#REF!</v>
      </c>
      <c r="K29" s="15" t="e">
        <f>#REF!</f>
        <v>#REF!</v>
      </c>
      <c r="L29" s="16" t="e">
        <f t="shared" si="12"/>
        <v>#REF!</v>
      </c>
      <c r="M29" s="89" t="e">
        <f>(J29+K29)*VLOOKUP(I29,'Building Information'!$A$26:$H$34,6,0)</f>
        <v>#REF!</v>
      </c>
      <c r="N29" s="31" t="e">
        <f>(J29+K29)*VLOOKUP(I29,'Building Information'!$A$26:$H$34,7,0)</f>
        <v>#REF!</v>
      </c>
      <c r="O29" s="90" t="e">
        <f>N29*VLOOKUP(I29,'Building Information'!$A$26:$H$34,8,0)</f>
        <v>#REF!</v>
      </c>
      <c r="P29" s="58" t="e">
        <f t="shared" ref="P29:P38" si="14">(F29-M29)</f>
        <v>#REF!</v>
      </c>
      <c r="Q29" s="59" t="e">
        <f t="shared" ref="Q29:Q37" si="15">IF(F29=0,0,(F29-M29)/F29*100)</f>
        <v>#REF!</v>
      </c>
      <c r="R29" s="58" t="e">
        <f t="shared" si="13"/>
        <v>#REF!</v>
      </c>
      <c r="S29" s="62" t="e">
        <f t="shared" ref="S29:S37" si="16">IF(G29=0,0,(G29-N29)/G29*100)</f>
        <v>#REF!</v>
      </c>
      <c r="T29" s="63" t="e">
        <f t="shared" ref="T29:T37" si="17">(H29-O29)</f>
        <v>#REF!</v>
      </c>
      <c r="U29" s="59" t="e">
        <f t="shared" ref="U29:U37" si="18">IF(H29=0,0,(H29-O29)/H29*100)</f>
        <v>#REF!</v>
      </c>
      <c r="V29" s="5"/>
      <c r="X29" s="31" t="e">
        <f>(C29+D29)*'Building Information'!E$27</f>
        <v>#REF!</v>
      </c>
      <c r="Y29" s="31" t="e">
        <f>(C29+D29)*'Building Information'!E$27</f>
        <v>#REF!</v>
      </c>
      <c r="Z29" s="31" t="e">
        <f>((C29+D29)-(J29+K29))*'Building Information'!E$27</f>
        <v>#REF!</v>
      </c>
      <c r="AA29" s="31" t="e">
        <f>((C29+D29)-(J29+K29))*'Building Information'!E$27</f>
        <v>#REF!</v>
      </c>
      <c r="AB29" s="31"/>
      <c r="AC29" s="31"/>
      <c r="AD29" s="31"/>
      <c r="AE29" s="90"/>
    </row>
    <row r="30" spans="1:31" x14ac:dyDescent="0.35">
      <c r="B30" s="5" t="e">
        <f>#REF!</f>
        <v>#REF!</v>
      </c>
      <c r="C30" s="15" t="e">
        <f>#REF!</f>
        <v>#REF!</v>
      </c>
      <c r="D30" s="15" t="e">
        <f>#REF!</f>
        <v>#REF!</v>
      </c>
      <c r="E30" s="16" t="e">
        <f>#REF!</f>
        <v>#REF!</v>
      </c>
      <c r="F30" s="89" t="e">
        <f>(C30+D30)*VLOOKUP(B30,'Building Information'!$A$26:$H$34,6,0)</f>
        <v>#REF!</v>
      </c>
      <c r="G30" s="31" t="e">
        <f>(C30+D30)*VLOOKUP(B30,'Building Information'!$A$26:$H$34,7,0)</f>
        <v>#REF!</v>
      </c>
      <c r="H30" s="90" t="e">
        <f>G30*VLOOKUP(B30,'Building Information'!$A$26:$H$34,8,0)</f>
        <v>#REF!</v>
      </c>
      <c r="I30" s="5" t="e">
        <f t="shared" si="11"/>
        <v>#REF!</v>
      </c>
      <c r="J30" s="15" t="e">
        <f>#REF!</f>
        <v>#REF!</v>
      </c>
      <c r="K30" s="15" t="e">
        <f>#REF!</f>
        <v>#REF!</v>
      </c>
      <c r="L30" s="16" t="e">
        <f t="shared" si="12"/>
        <v>#REF!</v>
      </c>
      <c r="M30" s="89" t="e">
        <f>(J30+K30)*VLOOKUP(I30,'Building Information'!$A$26:$H$34,6,0)</f>
        <v>#REF!</v>
      </c>
      <c r="N30" s="31" t="e">
        <f>(J30+K30)*VLOOKUP(I30,'Building Information'!$A$26:$H$34,7,0)</f>
        <v>#REF!</v>
      </c>
      <c r="O30" s="90" t="e">
        <f>N30*VLOOKUP(I30,'Building Information'!$A$26:$H$34,8,0)</f>
        <v>#REF!</v>
      </c>
      <c r="P30" s="58" t="e">
        <f t="shared" si="14"/>
        <v>#REF!</v>
      </c>
      <c r="Q30" s="59" t="e">
        <f t="shared" si="15"/>
        <v>#REF!</v>
      </c>
      <c r="R30" s="58" t="e">
        <f t="shared" si="13"/>
        <v>#REF!</v>
      </c>
      <c r="S30" s="62" t="e">
        <f t="shared" si="16"/>
        <v>#REF!</v>
      </c>
      <c r="T30" s="63" t="e">
        <f t="shared" si="17"/>
        <v>#REF!</v>
      </c>
      <c r="U30" s="59" t="e">
        <f t="shared" si="18"/>
        <v>#REF!</v>
      </c>
      <c r="V30" s="5"/>
      <c r="X30" s="31" t="e">
        <f>(C30+D30)*'Building Information'!E$28</f>
        <v>#REF!</v>
      </c>
      <c r="Y30" s="31" t="e">
        <f>(C30+D30)*'Building Information'!E$28</f>
        <v>#REF!</v>
      </c>
      <c r="Z30" s="31" t="e">
        <f>((C30+D30)-(J30+K30))*'Building Information'!E$28</f>
        <v>#REF!</v>
      </c>
      <c r="AA30" s="31" t="e">
        <f>((C30+D30)-(J30+K30))*'Building Information'!E$28</f>
        <v>#REF!</v>
      </c>
      <c r="AB30" s="31"/>
      <c r="AC30" s="31"/>
      <c r="AD30" s="31"/>
      <c r="AE30" s="90"/>
    </row>
    <row r="31" spans="1:31" x14ac:dyDescent="0.35">
      <c r="B31" s="5" t="e">
        <f>#REF!</f>
        <v>#REF!</v>
      </c>
      <c r="C31" s="15" t="e">
        <f>#REF!</f>
        <v>#REF!</v>
      </c>
      <c r="D31" s="15" t="e">
        <f>#REF!</f>
        <v>#REF!</v>
      </c>
      <c r="E31" s="16" t="e">
        <f>#REF!</f>
        <v>#REF!</v>
      </c>
      <c r="F31" s="89" t="e">
        <f>(C31+D31)*VLOOKUP(B31,'Building Information'!$A$26:$H$34,6,0)</f>
        <v>#REF!</v>
      </c>
      <c r="G31" s="31" t="e">
        <f>(C31+D31)*VLOOKUP(B31,'Building Information'!$A$26:$H$34,7,0)</f>
        <v>#REF!</v>
      </c>
      <c r="H31" s="90" t="e">
        <f>G31*VLOOKUP(B31,'Building Information'!$A$26:$H$34,8,0)</f>
        <v>#REF!</v>
      </c>
      <c r="I31" s="5" t="e">
        <f t="shared" si="11"/>
        <v>#REF!</v>
      </c>
      <c r="J31" s="15" t="e">
        <f>#REF!</f>
        <v>#REF!</v>
      </c>
      <c r="K31" s="15" t="e">
        <f>#REF!</f>
        <v>#REF!</v>
      </c>
      <c r="L31" s="16" t="e">
        <f t="shared" si="12"/>
        <v>#REF!</v>
      </c>
      <c r="M31" s="89" t="e">
        <f>(J31+K31)*VLOOKUP(I31,'Building Information'!$A$26:$H$34,6,0)</f>
        <v>#REF!</v>
      </c>
      <c r="N31" s="31" t="e">
        <f>(J31+K31)*VLOOKUP(I31,'Building Information'!$A$26:$H$34,7,0)</f>
        <v>#REF!</v>
      </c>
      <c r="O31" s="90" t="e">
        <f>N31*VLOOKUP(I31,'Building Information'!$A$26:$H$34,8,0)</f>
        <v>#REF!</v>
      </c>
      <c r="P31" s="58" t="e">
        <f t="shared" si="14"/>
        <v>#REF!</v>
      </c>
      <c r="Q31" s="59" t="e">
        <f t="shared" si="15"/>
        <v>#REF!</v>
      </c>
      <c r="R31" s="58" t="e">
        <f t="shared" si="13"/>
        <v>#REF!</v>
      </c>
      <c r="S31" s="62" t="e">
        <f t="shared" si="16"/>
        <v>#REF!</v>
      </c>
      <c r="T31" s="63" t="e">
        <f t="shared" si="17"/>
        <v>#REF!</v>
      </c>
      <c r="U31" s="59" t="e">
        <f t="shared" si="18"/>
        <v>#REF!</v>
      </c>
      <c r="V31" s="5"/>
      <c r="X31" s="31" t="e">
        <f>(C31+D31)*'Building Information'!E$29</f>
        <v>#REF!</v>
      </c>
      <c r="Y31" s="31" t="e">
        <f>(C31+D31)*'Building Information'!E$29</f>
        <v>#REF!</v>
      </c>
      <c r="Z31" s="31" t="e">
        <f>((C31+D31)-(J31+K31))*'Building Information'!E$29</f>
        <v>#REF!</v>
      </c>
      <c r="AA31" s="31" t="e">
        <f>((C31+D31)-(J31+K31))*'Building Information'!E$29</f>
        <v>#REF!</v>
      </c>
      <c r="AB31" s="31"/>
      <c r="AC31" s="31"/>
      <c r="AD31" s="31"/>
      <c r="AE31" s="90"/>
    </row>
    <row r="32" spans="1:31" x14ac:dyDescent="0.35">
      <c r="B32" s="5" t="e">
        <f>#REF!</f>
        <v>#REF!</v>
      </c>
      <c r="C32" s="15" t="e">
        <f>#REF!</f>
        <v>#REF!</v>
      </c>
      <c r="D32" s="15" t="e">
        <f>#REF!</f>
        <v>#REF!</v>
      </c>
      <c r="E32" s="16" t="e">
        <f>#REF!</f>
        <v>#REF!</v>
      </c>
      <c r="F32" s="89" t="e">
        <f>(C32+D32)*VLOOKUP(B32,'Building Information'!$A$26:$H$34,6,0)</f>
        <v>#REF!</v>
      </c>
      <c r="G32" s="31" t="e">
        <f>(C32+D32)*VLOOKUP(B32,'Building Information'!$A$26:$H$34,7,0)</f>
        <v>#REF!</v>
      </c>
      <c r="H32" s="90" t="e">
        <f>G32*VLOOKUP(B32,'Building Information'!$A$26:$H$34,8,0)</f>
        <v>#REF!</v>
      </c>
      <c r="I32" s="5" t="e">
        <f t="shared" si="11"/>
        <v>#REF!</v>
      </c>
      <c r="J32" s="15" t="e">
        <f>#REF!</f>
        <v>#REF!</v>
      </c>
      <c r="K32" s="15" t="e">
        <f>#REF!</f>
        <v>#REF!</v>
      </c>
      <c r="L32" s="16" t="e">
        <f t="shared" si="12"/>
        <v>#REF!</v>
      </c>
      <c r="M32" s="89" t="e">
        <f>(J32+K32)*VLOOKUP(I32,'Building Information'!$A$26:$H$34,6,0)</f>
        <v>#REF!</v>
      </c>
      <c r="N32" s="31" t="e">
        <f>(J32+K32)*VLOOKUP(I32,'Building Information'!$A$26:$H$34,7,0)</f>
        <v>#REF!</v>
      </c>
      <c r="O32" s="90" t="e">
        <f>N32*VLOOKUP(I32,'Building Information'!$A$26:$H$34,8,0)</f>
        <v>#REF!</v>
      </c>
      <c r="P32" s="58" t="e">
        <f t="shared" si="14"/>
        <v>#REF!</v>
      </c>
      <c r="Q32" s="59" t="e">
        <f t="shared" si="15"/>
        <v>#REF!</v>
      </c>
      <c r="R32" s="58" t="e">
        <f t="shared" si="13"/>
        <v>#REF!</v>
      </c>
      <c r="S32" s="62" t="e">
        <f t="shared" si="16"/>
        <v>#REF!</v>
      </c>
      <c r="T32" s="63" t="e">
        <f t="shared" si="17"/>
        <v>#REF!</v>
      </c>
      <c r="U32" s="59" t="e">
        <f t="shared" si="18"/>
        <v>#REF!</v>
      </c>
      <c r="V32" s="5"/>
      <c r="X32" s="31" t="e">
        <f>(C32+D32)*'Building Information'!#REF!</f>
        <v>#REF!</v>
      </c>
      <c r="Y32" s="31" t="e">
        <f>(C32+D32)*'Building Information'!#REF!</f>
        <v>#REF!</v>
      </c>
      <c r="Z32" s="31" t="e">
        <f>((C32+D32)-(J32+K32))*'Building Information'!#REF!</f>
        <v>#REF!</v>
      </c>
      <c r="AA32" s="31" t="e">
        <f>((C32+D32)-(J32+K32))*'Building Information'!#REF!</f>
        <v>#REF!</v>
      </c>
      <c r="AB32" s="31"/>
      <c r="AC32" s="31"/>
      <c r="AD32" s="31"/>
      <c r="AE32" s="90"/>
    </row>
    <row r="33" spans="1:31" x14ac:dyDescent="0.35">
      <c r="B33" s="5" t="e">
        <f>#REF!</f>
        <v>#REF!</v>
      </c>
      <c r="C33" s="15" t="e">
        <f>#REF!</f>
        <v>#REF!</v>
      </c>
      <c r="D33" s="15" t="e">
        <f>#REF!</f>
        <v>#REF!</v>
      </c>
      <c r="E33" s="16" t="e">
        <f>#REF!</f>
        <v>#REF!</v>
      </c>
      <c r="F33" s="89" t="e">
        <f>(C33+D33)*VLOOKUP(B33,'Building Information'!$A$26:$H$34,6,0)</f>
        <v>#REF!</v>
      </c>
      <c r="G33" s="31" t="e">
        <f>(C33+D33)*VLOOKUP(B33,'Building Information'!$A$26:$H$34,7,0)</f>
        <v>#REF!</v>
      </c>
      <c r="H33" s="90" t="e">
        <f>G33*VLOOKUP(B33,'Building Information'!$A$26:$H$34,8,0)</f>
        <v>#REF!</v>
      </c>
      <c r="I33" s="5" t="e">
        <f t="shared" si="11"/>
        <v>#REF!</v>
      </c>
      <c r="J33" s="15" t="e">
        <f>#REF!</f>
        <v>#REF!</v>
      </c>
      <c r="K33" s="15" t="e">
        <f>#REF!</f>
        <v>#REF!</v>
      </c>
      <c r="L33" s="16" t="e">
        <f t="shared" si="12"/>
        <v>#REF!</v>
      </c>
      <c r="M33" s="89" t="e">
        <f>(J33+K33)*VLOOKUP(I33,'Building Information'!$A$26:$H$34,6,0)</f>
        <v>#REF!</v>
      </c>
      <c r="N33" s="31" t="e">
        <f>(J33+K33)*VLOOKUP(I33,'Building Information'!$A$26:$H$34,7,0)</f>
        <v>#REF!</v>
      </c>
      <c r="O33" s="90" t="e">
        <f>N33*VLOOKUP(I33,'Building Information'!$A$26:$H$34,8,0)</f>
        <v>#REF!</v>
      </c>
      <c r="P33" s="58" t="e">
        <f t="shared" si="14"/>
        <v>#REF!</v>
      </c>
      <c r="Q33" s="59" t="e">
        <f t="shared" si="15"/>
        <v>#REF!</v>
      </c>
      <c r="R33" s="58" t="e">
        <f t="shared" si="13"/>
        <v>#REF!</v>
      </c>
      <c r="S33" s="62" t="e">
        <f t="shared" si="16"/>
        <v>#REF!</v>
      </c>
      <c r="T33" s="63" t="e">
        <f t="shared" si="17"/>
        <v>#REF!</v>
      </c>
      <c r="U33" s="59" t="e">
        <f t="shared" si="18"/>
        <v>#REF!</v>
      </c>
      <c r="V33" s="5"/>
      <c r="X33" s="31" t="e">
        <f>(C33+D33)*'Building Information'!E$30</f>
        <v>#REF!</v>
      </c>
      <c r="Y33" s="31"/>
      <c r="Z33" s="31" t="e">
        <f>((C33+D33)-(J33+K33))*'Building Information'!E$30</f>
        <v>#REF!</v>
      </c>
      <c r="AA33" s="31"/>
      <c r="AB33" s="31"/>
      <c r="AC33" s="31"/>
      <c r="AD33" s="31"/>
      <c r="AE33" s="90"/>
    </row>
    <row r="34" spans="1:31" x14ac:dyDescent="0.35">
      <c r="B34" s="5" t="e">
        <f>#REF!</f>
        <v>#REF!</v>
      </c>
      <c r="C34" s="15" t="e">
        <f>#REF!</f>
        <v>#REF!</v>
      </c>
      <c r="D34" s="15" t="e">
        <f>#REF!</f>
        <v>#REF!</v>
      </c>
      <c r="E34" s="16" t="e">
        <f>#REF!</f>
        <v>#REF!</v>
      </c>
      <c r="F34" s="89" t="e">
        <f>(C34+D34)*VLOOKUP(B34,'Building Information'!$A$26:$H$34,6,0)</f>
        <v>#REF!</v>
      </c>
      <c r="G34" s="31" t="e">
        <f>(C34+D34)*VLOOKUP(B34,'Building Information'!$A$26:$H$34,7,0)</f>
        <v>#REF!</v>
      </c>
      <c r="H34" s="90" t="e">
        <f>G34*VLOOKUP(B34,'Building Information'!$A$26:$H$34,8,0)</f>
        <v>#REF!</v>
      </c>
      <c r="I34" s="5" t="e">
        <f t="shared" si="11"/>
        <v>#REF!</v>
      </c>
      <c r="J34" s="15" t="e">
        <f>#REF!</f>
        <v>#REF!</v>
      </c>
      <c r="K34" s="15" t="e">
        <f>#REF!</f>
        <v>#REF!</v>
      </c>
      <c r="L34" s="16" t="e">
        <f t="shared" si="12"/>
        <v>#REF!</v>
      </c>
      <c r="M34" s="89" t="e">
        <f>(J34+K34)*VLOOKUP(I34,'Building Information'!$A$26:$H$34,6,0)</f>
        <v>#REF!</v>
      </c>
      <c r="N34" s="31" t="e">
        <f>(J34+K34)*VLOOKUP(I34,'Building Information'!$A$26:$H$34,7,0)</f>
        <v>#REF!</v>
      </c>
      <c r="O34" s="90" t="e">
        <f>N34*VLOOKUP(I34,'Building Information'!$A$26:$H$34,8,0)</f>
        <v>#REF!</v>
      </c>
      <c r="P34" s="58" t="e">
        <f t="shared" si="14"/>
        <v>#REF!</v>
      </c>
      <c r="Q34" s="59" t="e">
        <f t="shared" si="15"/>
        <v>#REF!</v>
      </c>
      <c r="R34" s="58" t="e">
        <f t="shared" si="13"/>
        <v>#REF!</v>
      </c>
      <c r="S34" s="62" t="e">
        <f t="shared" si="16"/>
        <v>#REF!</v>
      </c>
      <c r="T34" s="63" t="e">
        <f t="shared" si="17"/>
        <v>#REF!</v>
      </c>
      <c r="U34" s="59" t="e">
        <f t="shared" si="18"/>
        <v>#REF!</v>
      </c>
      <c r="V34" s="5"/>
      <c r="X34" s="31" t="e">
        <f>(C34+D34)*'Building Information'!E$31</f>
        <v>#REF!</v>
      </c>
      <c r="Y34" s="31"/>
      <c r="Z34" s="31" t="e">
        <f>((C34+D34)-(J34+K34))*'Building Information'!E$31</f>
        <v>#REF!</v>
      </c>
      <c r="AA34" s="31"/>
      <c r="AB34" s="31"/>
      <c r="AC34" s="31"/>
      <c r="AD34" s="31"/>
      <c r="AE34" s="90"/>
    </row>
    <row r="35" spans="1:31" x14ac:dyDescent="0.35">
      <c r="B35" s="5" t="e">
        <f>#REF!</f>
        <v>#REF!</v>
      </c>
      <c r="C35" s="15" t="e">
        <f>#REF!</f>
        <v>#REF!</v>
      </c>
      <c r="D35" s="15" t="e">
        <f>#REF!</f>
        <v>#REF!</v>
      </c>
      <c r="E35" s="16" t="e">
        <f>#REF!</f>
        <v>#REF!</v>
      </c>
      <c r="F35" s="89" t="e">
        <f>(C35+D35)*VLOOKUP(B35,'Building Information'!$A$26:$H$34,6,0)</f>
        <v>#REF!</v>
      </c>
      <c r="G35" s="31" t="e">
        <f>(C35+D35)*VLOOKUP(B35,'Building Information'!$A$26:$H$34,7,0)</f>
        <v>#REF!</v>
      </c>
      <c r="H35" s="90" t="e">
        <f>G35*VLOOKUP(B35,'Building Information'!$A$26:$H$34,8,0)</f>
        <v>#REF!</v>
      </c>
      <c r="I35" s="5" t="e">
        <f t="shared" si="11"/>
        <v>#REF!</v>
      </c>
      <c r="J35" s="15" t="e">
        <f>#REF!</f>
        <v>#REF!</v>
      </c>
      <c r="K35" s="15" t="e">
        <f>#REF!</f>
        <v>#REF!</v>
      </c>
      <c r="L35" s="16" t="e">
        <f t="shared" si="12"/>
        <v>#REF!</v>
      </c>
      <c r="M35" s="89" t="e">
        <f>(J35+K35)*VLOOKUP(I35,'Building Information'!$A$26:$H$34,6,0)</f>
        <v>#REF!</v>
      </c>
      <c r="N35" s="31" t="e">
        <f>(J35+K35)*VLOOKUP(I35,'Building Information'!$A$26:$H$34,7,0)</f>
        <v>#REF!</v>
      </c>
      <c r="O35" s="90" t="e">
        <f>N35*VLOOKUP(I35,'Building Information'!$A$26:$H$34,8,0)</f>
        <v>#REF!</v>
      </c>
      <c r="P35" s="58" t="e">
        <f t="shared" si="14"/>
        <v>#REF!</v>
      </c>
      <c r="Q35" s="59" t="e">
        <f t="shared" si="15"/>
        <v>#REF!</v>
      </c>
      <c r="R35" s="58" t="e">
        <f t="shared" si="13"/>
        <v>#REF!</v>
      </c>
      <c r="S35" s="62" t="e">
        <f t="shared" si="16"/>
        <v>#REF!</v>
      </c>
      <c r="T35" s="63" t="e">
        <f t="shared" si="17"/>
        <v>#REF!</v>
      </c>
      <c r="U35" s="59" t="e">
        <f t="shared" si="18"/>
        <v>#REF!</v>
      </c>
      <c r="V35" s="5"/>
      <c r="X35" s="31" t="e">
        <f>(C35+D35)*'Building Information'!E$32</f>
        <v>#REF!</v>
      </c>
      <c r="Y35" s="31" t="e">
        <f>(C35+D35)*'Building Information'!E$32</f>
        <v>#REF!</v>
      </c>
      <c r="Z35" s="31" t="e">
        <f>((C35+D35)-(J35+K35))*'Building Information'!E$32</f>
        <v>#REF!</v>
      </c>
      <c r="AA35" s="31" t="e">
        <f>((C35+D35)-(J35+K35))*'Building Information'!E$32</f>
        <v>#REF!</v>
      </c>
      <c r="AB35" s="31"/>
      <c r="AC35" s="31"/>
      <c r="AD35" s="31"/>
      <c r="AE35" s="90"/>
    </row>
    <row r="36" spans="1:31" x14ac:dyDescent="0.35">
      <c r="B36" s="5" t="e">
        <f>#REF!</f>
        <v>#REF!</v>
      </c>
      <c r="C36" s="15" t="e">
        <f>#REF!</f>
        <v>#REF!</v>
      </c>
      <c r="D36" s="15" t="e">
        <f>#REF!</f>
        <v>#REF!</v>
      </c>
      <c r="E36" s="16" t="e">
        <f>#REF!</f>
        <v>#REF!</v>
      </c>
      <c r="F36" s="89" t="e">
        <f>(C36+D36)*VLOOKUP(B36,'Building Information'!$A$26:$H$34,6,0)</f>
        <v>#REF!</v>
      </c>
      <c r="G36" s="31" t="e">
        <f>(C36+D36)*VLOOKUP(B36,'Building Information'!$A$26:$H$34,7,0)</f>
        <v>#REF!</v>
      </c>
      <c r="H36" s="90" t="e">
        <f>G36*VLOOKUP(B36,'Building Information'!$A$26:$H$34,8,0)</f>
        <v>#REF!</v>
      </c>
      <c r="I36" s="5" t="e">
        <f t="shared" si="11"/>
        <v>#REF!</v>
      </c>
      <c r="J36" s="15" t="e">
        <f>#REF!</f>
        <v>#REF!</v>
      </c>
      <c r="K36" s="15" t="e">
        <f>#REF!</f>
        <v>#REF!</v>
      </c>
      <c r="L36" s="16" t="e">
        <f t="shared" si="12"/>
        <v>#REF!</v>
      </c>
      <c r="M36" s="89" t="e">
        <f>(J36+K36)*VLOOKUP(I36,'Building Information'!$A$26:$H$34,6,0)</f>
        <v>#REF!</v>
      </c>
      <c r="N36" s="31" t="e">
        <f>(J36+K36)*VLOOKUP(I36,'Building Information'!$A$26:$H$34,7,0)</f>
        <v>#REF!</v>
      </c>
      <c r="O36" s="90" t="e">
        <f>N36*VLOOKUP(I36,'Building Information'!$A$26:$H$34,8,0)</f>
        <v>#REF!</v>
      </c>
      <c r="P36" s="58" t="e">
        <f t="shared" si="14"/>
        <v>#REF!</v>
      </c>
      <c r="Q36" s="59" t="e">
        <f t="shared" si="15"/>
        <v>#REF!</v>
      </c>
      <c r="R36" s="58" t="e">
        <f t="shared" si="13"/>
        <v>#REF!</v>
      </c>
      <c r="S36" s="62" t="e">
        <f t="shared" si="16"/>
        <v>#REF!</v>
      </c>
      <c r="T36" s="63" t="e">
        <f t="shared" si="17"/>
        <v>#REF!</v>
      </c>
      <c r="U36" s="59" t="e">
        <f t="shared" si="18"/>
        <v>#REF!</v>
      </c>
      <c r="V36" s="5"/>
      <c r="X36" s="31" t="e">
        <f>(C36+D36)*'Building Information'!E$33</f>
        <v>#REF!</v>
      </c>
      <c r="Y36" s="31" t="e">
        <f>(C36+D36)*'Building Information'!E$33</f>
        <v>#REF!</v>
      </c>
      <c r="Z36" s="31" t="e">
        <f>((C36+D36)-(J36+K36))*'Building Information'!E$33</f>
        <v>#REF!</v>
      </c>
      <c r="AA36" s="31" t="e">
        <f>((C36+D36)-(J36+K36))*'Building Information'!E$33</f>
        <v>#REF!</v>
      </c>
      <c r="AB36" s="31"/>
      <c r="AC36" s="31"/>
      <c r="AD36" s="31"/>
      <c r="AE36" s="90"/>
    </row>
    <row r="37" spans="1:31" x14ac:dyDescent="0.35">
      <c r="B37" s="5" t="e">
        <f>#REF!</f>
        <v>#REF!</v>
      </c>
      <c r="C37" s="15" t="e">
        <f>#REF!</f>
        <v>#REF!</v>
      </c>
      <c r="D37" s="15" t="e">
        <f>#REF!</f>
        <v>#REF!</v>
      </c>
      <c r="E37" s="16" t="e">
        <f>#REF!</f>
        <v>#REF!</v>
      </c>
      <c r="F37" s="89" t="e">
        <f>(C37+D37)*VLOOKUP(B37,'Building Information'!$A$26:$H$34,6,0)</f>
        <v>#REF!</v>
      </c>
      <c r="G37" s="31" t="e">
        <f>(C37+D37)*VLOOKUP(B37,'Building Information'!$A$26:$H$34,7,0)</f>
        <v>#REF!</v>
      </c>
      <c r="H37" s="90" t="e">
        <f>G37*VLOOKUP(B37,'Building Information'!$A$26:$H$34,8,0)</f>
        <v>#REF!</v>
      </c>
      <c r="I37" s="5" t="e">
        <f t="shared" si="11"/>
        <v>#REF!</v>
      </c>
      <c r="J37" s="15" t="e">
        <f>#REF!</f>
        <v>#REF!</v>
      </c>
      <c r="K37" s="15" t="e">
        <f>#REF!</f>
        <v>#REF!</v>
      </c>
      <c r="L37" s="16" t="e">
        <f t="shared" si="12"/>
        <v>#REF!</v>
      </c>
      <c r="M37" s="89" t="e">
        <f>(J37+K37)*VLOOKUP(I37,'Building Information'!$A$26:$H$34,6,0)</f>
        <v>#REF!</v>
      </c>
      <c r="N37" s="31" t="e">
        <f>(J37+K37)*VLOOKUP(I37,'Building Information'!$A$26:$H$34,7,0)</f>
        <v>#REF!</v>
      </c>
      <c r="O37" s="90" t="e">
        <f>N37*VLOOKUP(I37,'Building Information'!$A$26:$H$34,8,0)</f>
        <v>#REF!</v>
      </c>
      <c r="P37" s="58" t="e">
        <f t="shared" ref="P37" si="19">(F37-M37)</f>
        <v>#REF!</v>
      </c>
      <c r="Q37" s="59" t="e">
        <f t="shared" si="15"/>
        <v>#REF!</v>
      </c>
      <c r="R37" s="58" t="e">
        <f t="shared" si="13"/>
        <v>#REF!</v>
      </c>
      <c r="S37" s="62" t="e">
        <f t="shared" si="16"/>
        <v>#REF!</v>
      </c>
      <c r="T37" s="63" t="e">
        <f t="shared" si="17"/>
        <v>#REF!</v>
      </c>
      <c r="U37" s="59" t="e">
        <f t="shared" si="18"/>
        <v>#REF!</v>
      </c>
      <c r="V37" s="5"/>
      <c r="X37" s="31" t="e">
        <f>(C37+D37)*'Building Information'!E$34</f>
        <v>#REF!</v>
      </c>
      <c r="Y37" s="31" t="e">
        <f>(C37+D37)*'Building Information'!E$34</f>
        <v>#REF!</v>
      </c>
      <c r="Z37" s="31" t="e">
        <f>((C37+D37)-(J37+K37))*'Building Information'!E$34</f>
        <v>#REF!</v>
      </c>
      <c r="AA37" s="31" t="e">
        <f>((C37+D37)-(J37+K37))*'Building Information'!E$34</f>
        <v>#REF!</v>
      </c>
      <c r="AB37" s="31"/>
      <c r="AC37" s="31"/>
      <c r="AD37" s="31"/>
      <c r="AE37" s="90"/>
    </row>
    <row r="38" spans="1:31" x14ac:dyDescent="0.35">
      <c r="B38" s="6"/>
      <c r="C38" s="7"/>
      <c r="D38" s="7"/>
      <c r="E38" s="8"/>
      <c r="F38" s="91" t="e">
        <f>SUM(F28:F37)</f>
        <v>#REF!</v>
      </c>
      <c r="G38" s="92" t="e">
        <f t="shared" ref="G38:H38" si="20">SUM(G28:G37)</f>
        <v>#REF!</v>
      </c>
      <c r="H38" s="93" t="e">
        <f t="shared" si="20"/>
        <v>#REF!</v>
      </c>
      <c r="I38" s="7"/>
      <c r="J38" s="7"/>
      <c r="K38" s="7"/>
      <c r="L38" s="8"/>
      <c r="M38" s="91" t="e">
        <f>SUM(M28:M37)</f>
        <v>#REF!</v>
      </c>
      <c r="N38" s="92" t="e">
        <f>SUM(N28:N37)</f>
        <v>#REF!</v>
      </c>
      <c r="O38" s="93" t="e">
        <f>SUM(O28:O37)</f>
        <v>#REF!</v>
      </c>
      <c r="P38" s="60" t="e">
        <f t="shared" si="14"/>
        <v>#REF!</v>
      </c>
      <c r="Q38" s="61" t="e">
        <f>IF(F38=0,0,(F38-M38)/F38*100)</f>
        <v>#REF!</v>
      </c>
      <c r="R38" s="60" t="e">
        <f>(G38-N38)</f>
        <v>#REF!</v>
      </c>
      <c r="S38" s="61" t="e">
        <f>IF(G38=0,0,(G38-N38)/G38*100)</f>
        <v>#REF!</v>
      </c>
      <c r="T38" s="60" t="e">
        <f>(H38-O38)</f>
        <v>#REF!</v>
      </c>
      <c r="U38" s="61" t="e">
        <f>IF(H38=0,0,(H38-O38)/H38*100)</f>
        <v>#REF!</v>
      </c>
      <c r="V38" s="6"/>
      <c r="W38" s="7"/>
      <c r="X38" s="92" t="e">
        <f>SUM(X28:X37)</f>
        <v>#REF!</v>
      </c>
      <c r="Y38" s="92" t="e">
        <f>SUM(Y28:Y37)</f>
        <v>#REF!</v>
      </c>
      <c r="Z38" s="92" t="e">
        <f>SUM(Z28:Z37)</f>
        <v>#REF!</v>
      </c>
      <c r="AA38" s="92" t="e">
        <f>SUM(AA28:AA37)</f>
        <v>#REF!</v>
      </c>
      <c r="AB38" s="92" t="e">
        <f>Z38/$V$7</f>
        <v>#REF!</v>
      </c>
      <c r="AC38" s="92" t="e">
        <f>AA38/$W$7</f>
        <v>#REF!</v>
      </c>
      <c r="AD38" s="92" t="e">
        <f>Z38/X38</f>
        <v>#REF!</v>
      </c>
      <c r="AE38" s="93" t="e">
        <f>AA38/Y38</f>
        <v>#REF!</v>
      </c>
    </row>
    <row r="40" spans="1:31" ht="18.5" x14ac:dyDescent="0.45">
      <c r="A40" s="4" t="s">
        <v>413</v>
      </c>
    </row>
    <row r="41" spans="1:31" ht="18.5" x14ac:dyDescent="0.45">
      <c r="A41" s="4"/>
      <c r="B41" t="s">
        <v>374</v>
      </c>
      <c r="I41" t="s">
        <v>375</v>
      </c>
    </row>
    <row r="42" spans="1:31" x14ac:dyDescent="0.35">
      <c r="B42" s="10" t="s">
        <v>402</v>
      </c>
      <c r="C42" s="13"/>
      <c r="D42" s="13"/>
      <c r="E42" s="12"/>
      <c r="F42" s="10" t="s">
        <v>376</v>
      </c>
      <c r="G42" s="11" t="s">
        <v>377</v>
      </c>
      <c r="H42" s="14" t="s">
        <v>378</v>
      </c>
      <c r="I42" s="11" t="s">
        <v>402</v>
      </c>
      <c r="J42" s="13"/>
      <c r="K42" s="13"/>
      <c r="L42" s="12"/>
      <c r="M42" s="10" t="s">
        <v>376</v>
      </c>
      <c r="N42" s="11" t="s">
        <v>377</v>
      </c>
      <c r="O42" s="14" t="s">
        <v>378</v>
      </c>
      <c r="P42" s="10" t="s">
        <v>379</v>
      </c>
      <c r="Q42" s="14" t="s">
        <v>380</v>
      </c>
      <c r="R42" s="10" t="s">
        <v>381</v>
      </c>
      <c r="S42" s="14" t="s">
        <v>382</v>
      </c>
      <c r="T42" s="10" t="s">
        <v>383</v>
      </c>
      <c r="U42" s="14" t="s">
        <v>384</v>
      </c>
      <c r="V42" s="104"/>
      <c r="W42" s="13"/>
      <c r="X42" s="11" t="s">
        <v>387</v>
      </c>
      <c r="Y42" s="11" t="s">
        <v>388</v>
      </c>
      <c r="Z42" s="11" t="s">
        <v>389</v>
      </c>
      <c r="AA42" s="11" t="s">
        <v>390</v>
      </c>
      <c r="AB42" s="11" t="s">
        <v>391</v>
      </c>
      <c r="AC42" s="11" t="s">
        <v>392</v>
      </c>
      <c r="AD42" s="11" t="s">
        <v>414</v>
      </c>
      <c r="AE42" s="14" t="s">
        <v>415</v>
      </c>
    </row>
    <row r="43" spans="1:31" x14ac:dyDescent="0.35">
      <c r="B43" s="5" t="e">
        <f>#REF!</f>
        <v>#REF!</v>
      </c>
      <c r="C43" s="15" t="e">
        <f>#REF!</f>
        <v>#REF!</v>
      </c>
      <c r="D43" s="15" t="e">
        <f>#REF!</f>
        <v>#REF!</v>
      </c>
      <c r="E43" s="16" t="e">
        <f>#REF!</f>
        <v>#REF!</v>
      </c>
      <c r="F43" s="89" t="e">
        <f>(C43+D43)*VLOOKUP(B43,'Building Information'!$A$26:$H$34,6,0)</f>
        <v>#REF!</v>
      </c>
      <c r="G43" s="31" t="e">
        <f>(C43+D43)*VLOOKUP(B43,'Building Information'!$A$26:$H$34,7,0)</f>
        <v>#REF!</v>
      </c>
      <c r="H43" s="90" t="e">
        <f>G43*VLOOKUP(B43,'Building Information'!$A$26:$H$34,8,0)</f>
        <v>#REF!</v>
      </c>
      <c r="I43" s="5" t="e">
        <f t="shared" ref="I43:I52" si="21">B43</f>
        <v>#REF!</v>
      </c>
      <c r="J43" s="15" t="e">
        <f>#REF!</f>
        <v>#REF!</v>
      </c>
      <c r="K43" s="15" t="e">
        <f>#REF!</f>
        <v>#REF!</v>
      </c>
      <c r="L43" s="16" t="e">
        <f t="shared" ref="L43:L52" si="22">E43</f>
        <v>#REF!</v>
      </c>
      <c r="M43" s="89" t="e">
        <f>(J43+K43)*VLOOKUP(I43,'Building Information'!$A$26:$H$34,6,0)</f>
        <v>#REF!</v>
      </c>
      <c r="N43" s="31" t="e">
        <f>(J43+K43)*VLOOKUP(I43,'Building Information'!$A$26:$H$34,7,0)</f>
        <v>#REF!</v>
      </c>
      <c r="O43" s="90" t="e">
        <f>N43*VLOOKUP(I43,'Building Information'!$A$26:$H$34,8,0)</f>
        <v>#REF!</v>
      </c>
      <c r="P43" s="58" t="e">
        <f>(F43-M43)</f>
        <v>#REF!</v>
      </c>
      <c r="Q43" s="59" t="e">
        <f>IF(F43=0,0,(F43-M43)/F43*100)</f>
        <v>#REF!</v>
      </c>
      <c r="R43" s="58" t="e">
        <f t="shared" ref="R43:R52" si="23">(G43-N43)</f>
        <v>#REF!</v>
      </c>
      <c r="S43" s="62" t="e">
        <f>IF(G43=0,0,(G43-N43)/G43*100)</f>
        <v>#REF!</v>
      </c>
      <c r="T43" s="63" t="e">
        <f>(H43-O43)</f>
        <v>#REF!</v>
      </c>
      <c r="U43" s="59" t="e">
        <f>IF(H43=0,0,(H43-O43)/H43*100)</f>
        <v>#REF!</v>
      </c>
      <c r="V43" s="5"/>
      <c r="X43" s="31" t="e">
        <f>(C43+D43)*'Building Information'!E$26</f>
        <v>#REF!</v>
      </c>
      <c r="Y43" s="31" t="e">
        <f>(C43+D43)*'Building Information'!E$26</f>
        <v>#REF!</v>
      </c>
      <c r="Z43" s="31" t="e">
        <f>((C43+D43)-(J43+K43))*'Building Information'!E$26</f>
        <v>#REF!</v>
      </c>
      <c r="AA43" s="31" t="e">
        <f>((C43+D43)-(J43+K43))*'Building Information'!E$26</f>
        <v>#REF!</v>
      </c>
      <c r="AB43" s="31"/>
      <c r="AC43" s="31"/>
      <c r="AD43" s="31"/>
      <c r="AE43" s="90"/>
    </row>
    <row r="44" spans="1:31" x14ac:dyDescent="0.35">
      <c r="B44" s="5" t="e">
        <f>#REF!</f>
        <v>#REF!</v>
      </c>
      <c r="C44" s="15" t="e">
        <f>#REF!</f>
        <v>#REF!</v>
      </c>
      <c r="D44" s="15" t="e">
        <f>#REF!</f>
        <v>#REF!</v>
      </c>
      <c r="E44" s="16" t="e">
        <f>#REF!</f>
        <v>#REF!</v>
      </c>
      <c r="F44" s="89" t="e">
        <f>(C44+D44)*VLOOKUP(B44,'Building Information'!$A$26:$H$34,6,0)</f>
        <v>#REF!</v>
      </c>
      <c r="G44" s="31" t="e">
        <f>(C44+D44)*VLOOKUP(B44,'Building Information'!$A$26:$H$34,7,0)</f>
        <v>#REF!</v>
      </c>
      <c r="H44" s="90" t="e">
        <f>G44*VLOOKUP(B44,'Building Information'!$A$26:$H$34,8,0)</f>
        <v>#REF!</v>
      </c>
      <c r="I44" s="5" t="e">
        <f t="shared" si="21"/>
        <v>#REF!</v>
      </c>
      <c r="J44" s="15" t="e">
        <f>#REF!</f>
        <v>#REF!</v>
      </c>
      <c r="K44" s="15" t="e">
        <f>#REF!</f>
        <v>#REF!</v>
      </c>
      <c r="L44" s="16" t="e">
        <f t="shared" si="22"/>
        <v>#REF!</v>
      </c>
      <c r="M44" s="89" t="e">
        <f>(J44+K44)*VLOOKUP(I44,'Building Information'!$A$26:$H$34,6,0)</f>
        <v>#REF!</v>
      </c>
      <c r="N44" s="31" t="e">
        <f>(J44+K44)*VLOOKUP(I44,'Building Information'!$A$26:$H$34,7,0)</f>
        <v>#REF!</v>
      </c>
      <c r="O44" s="90" t="e">
        <f>N44*VLOOKUP(I44,'Building Information'!$A$26:$H$34,8,0)</f>
        <v>#REF!</v>
      </c>
      <c r="P44" s="58" t="e">
        <f t="shared" ref="P44:P53" si="24">(F44-M44)</f>
        <v>#REF!</v>
      </c>
      <c r="Q44" s="59" t="e">
        <f t="shared" ref="Q44:Q52" si="25">IF(F44=0,0,(F44-M44)/F44*100)</f>
        <v>#REF!</v>
      </c>
      <c r="R44" s="58" t="e">
        <f t="shared" si="23"/>
        <v>#REF!</v>
      </c>
      <c r="S44" s="62" t="e">
        <f t="shared" ref="S44:S52" si="26">IF(G44=0,0,(G44-N44)/G44*100)</f>
        <v>#REF!</v>
      </c>
      <c r="T44" s="63" t="e">
        <f t="shared" ref="T44:T52" si="27">(H44-O44)</f>
        <v>#REF!</v>
      </c>
      <c r="U44" s="59" t="e">
        <f t="shared" ref="U44:U52" si="28">IF(H44=0,0,(H44-O44)/H44*100)</f>
        <v>#REF!</v>
      </c>
      <c r="V44" s="5"/>
      <c r="X44" s="31" t="e">
        <f>(C44+D44)*'Building Information'!E$27</f>
        <v>#REF!</v>
      </c>
      <c r="Y44" s="31" t="e">
        <f>(C44+D44)*'Building Information'!E$27</f>
        <v>#REF!</v>
      </c>
      <c r="Z44" s="31" t="e">
        <f>((C44+D44)-(J44+K44))*'Building Information'!E$27</f>
        <v>#REF!</v>
      </c>
      <c r="AA44" s="31" t="e">
        <f>((C44+D44)-(J44+K44))*'Building Information'!E$27</f>
        <v>#REF!</v>
      </c>
      <c r="AB44" s="31"/>
      <c r="AC44" s="31"/>
      <c r="AD44" s="31"/>
      <c r="AE44" s="90"/>
    </row>
    <row r="45" spans="1:31" x14ac:dyDescent="0.35">
      <c r="B45" s="5" t="e">
        <f>#REF!</f>
        <v>#REF!</v>
      </c>
      <c r="C45" s="15" t="e">
        <f>#REF!</f>
        <v>#REF!</v>
      </c>
      <c r="D45" s="15" t="e">
        <f>#REF!</f>
        <v>#REF!</v>
      </c>
      <c r="E45" s="16" t="e">
        <f>#REF!</f>
        <v>#REF!</v>
      </c>
      <c r="F45" s="89" t="e">
        <f>(C45+D45)*VLOOKUP(B45,'Building Information'!$A$26:$H$34,6,0)</f>
        <v>#REF!</v>
      </c>
      <c r="G45" s="31" t="e">
        <f>(C45+D45)*VLOOKUP(B45,'Building Information'!$A$26:$H$34,7,0)</f>
        <v>#REF!</v>
      </c>
      <c r="H45" s="90" t="e">
        <f>G45*VLOOKUP(B45,'Building Information'!$A$26:$H$34,8,0)</f>
        <v>#REF!</v>
      </c>
      <c r="I45" s="5" t="e">
        <f t="shared" si="21"/>
        <v>#REF!</v>
      </c>
      <c r="J45" s="15" t="e">
        <f>#REF!</f>
        <v>#REF!</v>
      </c>
      <c r="K45" s="15" t="e">
        <f>#REF!</f>
        <v>#REF!</v>
      </c>
      <c r="L45" s="16" t="e">
        <f t="shared" si="22"/>
        <v>#REF!</v>
      </c>
      <c r="M45" s="89" t="e">
        <f>(J45+K45)*VLOOKUP(I45,'Building Information'!$A$26:$H$34,6,0)</f>
        <v>#REF!</v>
      </c>
      <c r="N45" s="31" t="e">
        <f>(J45+K45)*VLOOKUP(I45,'Building Information'!$A$26:$H$34,7,0)</f>
        <v>#REF!</v>
      </c>
      <c r="O45" s="90" t="e">
        <f>N45*VLOOKUP(I45,'Building Information'!$A$26:$H$34,8,0)</f>
        <v>#REF!</v>
      </c>
      <c r="P45" s="58" t="e">
        <f t="shared" si="24"/>
        <v>#REF!</v>
      </c>
      <c r="Q45" s="59" t="e">
        <f t="shared" si="25"/>
        <v>#REF!</v>
      </c>
      <c r="R45" s="58" t="e">
        <f t="shared" si="23"/>
        <v>#REF!</v>
      </c>
      <c r="S45" s="62" t="e">
        <f t="shared" si="26"/>
        <v>#REF!</v>
      </c>
      <c r="T45" s="63" t="e">
        <f t="shared" si="27"/>
        <v>#REF!</v>
      </c>
      <c r="U45" s="59" t="e">
        <f t="shared" si="28"/>
        <v>#REF!</v>
      </c>
      <c r="V45" s="5"/>
      <c r="X45" s="31" t="e">
        <f>(C45+D45)*'Building Information'!E$28</f>
        <v>#REF!</v>
      </c>
      <c r="Y45" s="31" t="e">
        <f>(C45+D45)*'Building Information'!E$28</f>
        <v>#REF!</v>
      </c>
      <c r="Z45" s="31" t="e">
        <f>((C45+D45)-(J45+K45))*'Building Information'!E$28</f>
        <v>#REF!</v>
      </c>
      <c r="AA45" s="31" t="e">
        <f>((C45+D45)-(J45+K45))*'Building Information'!E$28</f>
        <v>#REF!</v>
      </c>
      <c r="AB45" s="31"/>
      <c r="AC45" s="31"/>
      <c r="AD45" s="31"/>
      <c r="AE45" s="90"/>
    </row>
    <row r="46" spans="1:31" x14ac:dyDescent="0.35">
      <c r="B46" s="5" t="e">
        <f>#REF!</f>
        <v>#REF!</v>
      </c>
      <c r="C46" s="15" t="e">
        <f>#REF!</f>
        <v>#REF!</v>
      </c>
      <c r="D46" s="15" t="e">
        <f>#REF!</f>
        <v>#REF!</v>
      </c>
      <c r="E46" s="16" t="e">
        <f>#REF!</f>
        <v>#REF!</v>
      </c>
      <c r="F46" s="89" t="e">
        <f>(C46+D46)*VLOOKUP(B46,'Building Information'!$A$26:$H$34,6,0)</f>
        <v>#REF!</v>
      </c>
      <c r="G46" s="31" t="e">
        <f>(C46+D46)*VLOOKUP(B46,'Building Information'!$A$26:$H$34,7,0)</f>
        <v>#REF!</v>
      </c>
      <c r="H46" s="90" t="e">
        <f>G46*VLOOKUP(B46,'Building Information'!$A$26:$H$34,8,0)</f>
        <v>#REF!</v>
      </c>
      <c r="I46" s="5" t="e">
        <f t="shared" si="21"/>
        <v>#REF!</v>
      </c>
      <c r="J46" s="15" t="e">
        <f>#REF!</f>
        <v>#REF!</v>
      </c>
      <c r="K46" s="15" t="e">
        <f>#REF!</f>
        <v>#REF!</v>
      </c>
      <c r="L46" s="16" t="e">
        <f t="shared" si="22"/>
        <v>#REF!</v>
      </c>
      <c r="M46" s="89" t="e">
        <f>(J46+K46)*VLOOKUP(I46,'Building Information'!$A$26:$H$34,6,0)</f>
        <v>#REF!</v>
      </c>
      <c r="N46" s="31" t="e">
        <f>(J46+K46)*VLOOKUP(I46,'Building Information'!$A$26:$H$34,7,0)</f>
        <v>#REF!</v>
      </c>
      <c r="O46" s="90" t="e">
        <f>N46*VLOOKUP(I46,'Building Information'!$A$26:$H$34,8,0)</f>
        <v>#REF!</v>
      </c>
      <c r="P46" s="58" t="e">
        <f t="shared" si="24"/>
        <v>#REF!</v>
      </c>
      <c r="Q46" s="59" t="e">
        <f t="shared" si="25"/>
        <v>#REF!</v>
      </c>
      <c r="R46" s="58" t="e">
        <f t="shared" si="23"/>
        <v>#REF!</v>
      </c>
      <c r="S46" s="62" t="e">
        <f t="shared" si="26"/>
        <v>#REF!</v>
      </c>
      <c r="T46" s="63" t="e">
        <f t="shared" si="27"/>
        <v>#REF!</v>
      </c>
      <c r="U46" s="59" t="e">
        <f t="shared" si="28"/>
        <v>#REF!</v>
      </c>
      <c r="V46" s="5"/>
      <c r="X46" s="31" t="e">
        <f>(C46+D46)*'Building Information'!E$29</f>
        <v>#REF!</v>
      </c>
      <c r="Y46" s="31" t="e">
        <f>(C46+D46)*'Building Information'!E$29</f>
        <v>#REF!</v>
      </c>
      <c r="Z46" s="31" t="e">
        <f>((C46+D46)-(J46+K46))*'Building Information'!E$29</f>
        <v>#REF!</v>
      </c>
      <c r="AA46" s="31" t="e">
        <f>((C46+D46)-(J46+K46))*'Building Information'!E$29</f>
        <v>#REF!</v>
      </c>
      <c r="AB46" s="31"/>
      <c r="AC46" s="31"/>
      <c r="AD46" s="31"/>
      <c r="AE46" s="90"/>
    </row>
    <row r="47" spans="1:31" x14ac:dyDescent="0.35">
      <c r="B47" s="5" t="e">
        <f>#REF!</f>
        <v>#REF!</v>
      </c>
      <c r="C47" s="15" t="e">
        <f>#REF!</f>
        <v>#REF!</v>
      </c>
      <c r="D47" s="15" t="e">
        <f>#REF!</f>
        <v>#REF!</v>
      </c>
      <c r="E47" s="16" t="e">
        <f>#REF!</f>
        <v>#REF!</v>
      </c>
      <c r="F47" s="89" t="e">
        <f>(C47+D47)*VLOOKUP(B47,'Building Information'!$A$26:$H$34,6,0)</f>
        <v>#REF!</v>
      </c>
      <c r="G47" s="31" t="e">
        <f>(C47+D47)*VLOOKUP(B47,'Building Information'!$A$26:$H$34,7,0)</f>
        <v>#REF!</v>
      </c>
      <c r="H47" s="90" t="e">
        <f>G47*VLOOKUP(B47,'Building Information'!$A$26:$H$34,8,0)</f>
        <v>#REF!</v>
      </c>
      <c r="I47" s="5" t="e">
        <f t="shared" si="21"/>
        <v>#REF!</v>
      </c>
      <c r="J47" s="15" t="e">
        <f>#REF!</f>
        <v>#REF!</v>
      </c>
      <c r="K47" s="15" t="e">
        <f>#REF!</f>
        <v>#REF!</v>
      </c>
      <c r="L47" s="16" t="e">
        <f t="shared" si="22"/>
        <v>#REF!</v>
      </c>
      <c r="M47" s="89" t="e">
        <f>(J47+K47)*VLOOKUP(I47,'Building Information'!$A$26:$H$34,6,0)</f>
        <v>#REF!</v>
      </c>
      <c r="N47" s="31" t="e">
        <f>(J47+K47)*VLOOKUP(I47,'Building Information'!$A$26:$H$34,7,0)</f>
        <v>#REF!</v>
      </c>
      <c r="O47" s="90" t="e">
        <f>N47*VLOOKUP(I47,'Building Information'!$A$26:$H$34,8,0)</f>
        <v>#REF!</v>
      </c>
      <c r="P47" s="58" t="e">
        <f t="shared" si="24"/>
        <v>#REF!</v>
      </c>
      <c r="Q47" s="59" t="e">
        <f t="shared" si="25"/>
        <v>#REF!</v>
      </c>
      <c r="R47" s="58" t="e">
        <f t="shared" si="23"/>
        <v>#REF!</v>
      </c>
      <c r="S47" s="62" t="e">
        <f t="shared" si="26"/>
        <v>#REF!</v>
      </c>
      <c r="T47" s="63" t="e">
        <f t="shared" si="27"/>
        <v>#REF!</v>
      </c>
      <c r="U47" s="59" t="e">
        <f t="shared" si="28"/>
        <v>#REF!</v>
      </c>
      <c r="V47" s="5"/>
      <c r="X47" s="31" t="e">
        <f>(C47+D47)*'Building Information'!#REF!</f>
        <v>#REF!</v>
      </c>
      <c r="Y47" s="31" t="e">
        <f>(C47+D47)*'Building Information'!#REF!</f>
        <v>#REF!</v>
      </c>
      <c r="Z47" s="31" t="e">
        <f>((C47+D47)-(J47+K47))*'Building Information'!#REF!</f>
        <v>#REF!</v>
      </c>
      <c r="AA47" s="31" t="e">
        <f>((C47+D47)-(J47+K47))*'Building Information'!#REF!</f>
        <v>#REF!</v>
      </c>
      <c r="AB47" s="31"/>
      <c r="AC47" s="31"/>
      <c r="AD47" s="31"/>
      <c r="AE47" s="90"/>
    </row>
    <row r="48" spans="1:31" x14ac:dyDescent="0.35">
      <c r="B48" s="5" t="e">
        <f>#REF!</f>
        <v>#REF!</v>
      </c>
      <c r="C48" s="15" t="e">
        <f>#REF!</f>
        <v>#REF!</v>
      </c>
      <c r="D48" s="15" t="e">
        <f>#REF!</f>
        <v>#REF!</v>
      </c>
      <c r="E48" s="16" t="e">
        <f>#REF!</f>
        <v>#REF!</v>
      </c>
      <c r="F48" s="89" t="e">
        <f>(C48+D48)*VLOOKUP(B48,'Building Information'!$A$26:$H$34,6,0)</f>
        <v>#REF!</v>
      </c>
      <c r="G48" s="31" t="e">
        <f>(C48+D48)*VLOOKUP(B48,'Building Information'!$A$26:$H$34,7,0)</f>
        <v>#REF!</v>
      </c>
      <c r="H48" s="90" t="e">
        <f>G48*VLOOKUP(B48,'Building Information'!$A$26:$H$34,8,0)</f>
        <v>#REF!</v>
      </c>
      <c r="I48" s="5" t="e">
        <f t="shared" si="21"/>
        <v>#REF!</v>
      </c>
      <c r="J48" s="15" t="e">
        <f>#REF!</f>
        <v>#REF!</v>
      </c>
      <c r="K48" s="15" t="e">
        <f>#REF!</f>
        <v>#REF!</v>
      </c>
      <c r="L48" s="16" t="e">
        <f t="shared" si="22"/>
        <v>#REF!</v>
      </c>
      <c r="M48" s="89" t="e">
        <f>(J48+K48)*VLOOKUP(I48,'Building Information'!$A$26:$H$34,6,0)</f>
        <v>#REF!</v>
      </c>
      <c r="N48" s="31" t="e">
        <f>(J48+K48)*VLOOKUP(I48,'Building Information'!$A$26:$H$34,7,0)</f>
        <v>#REF!</v>
      </c>
      <c r="O48" s="90" t="e">
        <f>N48*VLOOKUP(I48,'Building Information'!$A$26:$H$34,8,0)</f>
        <v>#REF!</v>
      </c>
      <c r="P48" s="58" t="e">
        <f t="shared" si="24"/>
        <v>#REF!</v>
      </c>
      <c r="Q48" s="59" t="e">
        <f t="shared" si="25"/>
        <v>#REF!</v>
      </c>
      <c r="R48" s="58" t="e">
        <f t="shared" si="23"/>
        <v>#REF!</v>
      </c>
      <c r="S48" s="62" t="e">
        <f t="shared" si="26"/>
        <v>#REF!</v>
      </c>
      <c r="T48" s="63" t="e">
        <f t="shared" si="27"/>
        <v>#REF!</v>
      </c>
      <c r="U48" s="59" t="e">
        <f t="shared" si="28"/>
        <v>#REF!</v>
      </c>
      <c r="V48" s="5"/>
      <c r="X48" s="31" t="e">
        <f>(C48+D48)*'Building Information'!E$30</f>
        <v>#REF!</v>
      </c>
      <c r="Y48" s="31"/>
      <c r="Z48" s="31" t="e">
        <f>((C48+D48)-(J48+K48))*'Building Information'!E$30</f>
        <v>#REF!</v>
      </c>
      <c r="AA48" s="31"/>
      <c r="AB48" s="31"/>
      <c r="AC48" s="31"/>
      <c r="AD48" s="31"/>
      <c r="AE48" s="90"/>
    </row>
    <row r="49" spans="1:31" x14ac:dyDescent="0.35">
      <c r="B49" s="5" t="e">
        <f>#REF!</f>
        <v>#REF!</v>
      </c>
      <c r="C49" s="15" t="e">
        <f>#REF!</f>
        <v>#REF!</v>
      </c>
      <c r="D49" s="15" t="e">
        <f>#REF!</f>
        <v>#REF!</v>
      </c>
      <c r="E49" s="16" t="e">
        <f>#REF!</f>
        <v>#REF!</v>
      </c>
      <c r="F49" s="89" t="e">
        <f>(C49+D49)*VLOOKUP(B49,'Building Information'!$A$26:$H$34,6,0)</f>
        <v>#REF!</v>
      </c>
      <c r="G49" s="31" t="e">
        <f>(C49+D49)*VLOOKUP(B49,'Building Information'!$A$26:$H$34,7,0)</f>
        <v>#REF!</v>
      </c>
      <c r="H49" s="90" t="e">
        <f>G49*VLOOKUP(B49,'Building Information'!$A$26:$H$34,8,0)</f>
        <v>#REF!</v>
      </c>
      <c r="I49" s="5" t="e">
        <f t="shared" si="21"/>
        <v>#REF!</v>
      </c>
      <c r="J49" s="15" t="e">
        <f>#REF!</f>
        <v>#REF!</v>
      </c>
      <c r="K49" s="15" t="e">
        <f>#REF!</f>
        <v>#REF!</v>
      </c>
      <c r="L49" s="16" t="e">
        <f t="shared" si="22"/>
        <v>#REF!</v>
      </c>
      <c r="M49" s="89" t="e">
        <f>(J49+K49)*VLOOKUP(I49,'Building Information'!$A$26:$H$34,6,0)</f>
        <v>#REF!</v>
      </c>
      <c r="N49" s="31" t="e">
        <f>(J49+K49)*VLOOKUP(I49,'Building Information'!$A$26:$H$34,7,0)</f>
        <v>#REF!</v>
      </c>
      <c r="O49" s="90" t="e">
        <f>N49*VLOOKUP(I49,'Building Information'!$A$26:$H$34,8,0)</f>
        <v>#REF!</v>
      </c>
      <c r="P49" s="58" t="e">
        <f t="shared" si="24"/>
        <v>#REF!</v>
      </c>
      <c r="Q49" s="59" t="e">
        <f t="shared" si="25"/>
        <v>#REF!</v>
      </c>
      <c r="R49" s="58" t="e">
        <f t="shared" si="23"/>
        <v>#REF!</v>
      </c>
      <c r="S49" s="62" t="e">
        <f t="shared" si="26"/>
        <v>#REF!</v>
      </c>
      <c r="T49" s="63" t="e">
        <f t="shared" si="27"/>
        <v>#REF!</v>
      </c>
      <c r="U49" s="59" t="e">
        <f t="shared" si="28"/>
        <v>#REF!</v>
      </c>
      <c r="V49" s="5"/>
      <c r="X49" s="31" t="e">
        <f>(C49+D49)*'Building Information'!E$31</f>
        <v>#REF!</v>
      </c>
      <c r="Y49" s="31"/>
      <c r="Z49" s="31" t="e">
        <f>((C49+D49)-(J49+K49))*'Building Information'!E$31</f>
        <v>#REF!</v>
      </c>
      <c r="AA49" s="31"/>
      <c r="AB49" s="31"/>
      <c r="AC49" s="31"/>
      <c r="AD49" s="31"/>
      <c r="AE49" s="90"/>
    </row>
    <row r="50" spans="1:31" x14ac:dyDescent="0.35">
      <c r="B50" s="5" t="e">
        <f>#REF!</f>
        <v>#REF!</v>
      </c>
      <c r="C50" s="15" t="e">
        <f>#REF!</f>
        <v>#REF!</v>
      </c>
      <c r="D50" s="15" t="e">
        <f>#REF!</f>
        <v>#REF!</v>
      </c>
      <c r="E50" s="16" t="e">
        <f>#REF!</f>
        <v>#REF!</v>
      </c>
      <c r="F50" s="89" t="e">
        <f>(C50+D50)*VLOOKUP(B50,'Building Information'!$A$26:$H$34,6,0)</f>
        <v>#REF!</v>
      </c>
      <c r="G50" s="31" t="e">
        <f>(C50+D50)*VLOOKUP(B50,'Building Information'!$A$26:$H$34,7,0)</f>
        <v>#REF!</v>
      </c>
      <c r="H50" s="90" t="e">
        <f>G50*VLOOKUP(B50,'Building Information'!$A$26:$H$34,8,0)</f>
        <v>#REF!</v>
      </c>
      <c r="I50" s="5" t="e">
        <f t="shared" si="21"/>
        <v>#REF!</v>
      </c>
      <c r="J50" s="15" t="e">
        <f>#REF!</f>
        <v>#REF!</v>
      </c>
      <c r="K50" s="15" t="e">
        <f>#REF!</f>
        <v>#REF!</v>
      </c>
      <c r="L50" s="16" t="e">
        <f t="shared" si="22"/>
        <v>#REF!</v>
      </c>
      <c r="M50" s="89" t="e">
        <f>(J50+K50)*VLOOKUP(I50,'Building Information'!$A$26:$H$34,6,0)</f>
        <v>#REF!</v>
      </c>
      <c r="N50" s="31" t="e">
        <f>(J50+K50)*VLOOKUP(I50,'Building Information'!$A$26:$H$34,7,0)</f>
        <v>#REF!</v>
      </c>
      <c r="O50" s="90" t="e">
        <f>N50*VLOOKUP(I50,'Building Information'!$A$26:$H$34,8,0)</f>
        <v>#REF!</v>
      </c>
      <c r="P50" s="58" t="e">
        <f t="shared" si="24"/>
        <v>#REF!</v>
      </c>
      <c r="Q50" s="59" t="e">
        <f t="shared" si="25"/>
        <v>#REF!</v>
      </c>
      <c r="R50" s="58" t="e">
        <f t="shared" si="23"/>
        <v>#REF!</v>
      </c>
      <c r="S50" s="62" t="e">
        <f t="shared" si="26"/>
        <v>#REF!</v>
      </c>
      <c r="T50" s="63" t="e">
        <f t="shared" si="27"/>
        <v>#REF!</v>
      </c>
      <c r="U50" s="59" t="e">
        <f t="shared" si="28"/>
        <v>#REF!</v>
      </c>
      <c r="V50" s="5"/>
      <c r="X50" s="31" t="e">
        <f>(C50+D50)*'Building Information'!E$32</f>
        <v>#REF!</v>
      </c>
      <c r="Y50" s="31" t="e">
        <f>(C50+D50)*'Building Information'!E$32</f>
        <v>#REF!</v>
      </c>
      <c r="Z50" s="31" t="e">
        <f>((C50+D50)-(J50+K50))*'Building Information'!E$32</f>
        <v>#REF!</v>
      </c>
      <c r="AA50" s="31" t="e">
        <f>((C50+D50)-(J50+K50))*'Building Information'!E$32</f>
        <v>#REF!</v>
      </c>
      <c r="AB50" s="31"/>
      <c r="AC50" s="31"/>
      <c r="AD50" s="31"/>
      <c r="AE50" s="90"/>
    </row>
    <row r="51" spans="1:31" x14ac:dyDescent="0.35">
      <c r="B51" s="5" t="e">
        <f>#REF!</f>
        <v>#REF!</v>
      </c>
      <c r="C51" s="15" t="e">
        <f>#REF!</f>
        <v>#REF!</v>
      </c>
      <c r="D51" s="15" t="e">
        <f>#REF!</f>
        <v>#REF!</v>
      </c>
      <c r="E51" s="16" t="e">
        <f>#REF!</f>
        <v>#REF!</v>
      </c>
      <c r="F51" s="89" t="e">
        <f>(C51+D51)*VLOOKUP(B51,'Building Information'!$A$26:$H$34,6,0)</f>
        <v>#REF!</v>
      </c>
      <c r="G51" s="31" t="e">
        <f>(C51+D51)*VLOOKUP(B51,'Building Information'!$A$26:$H$34,7,0)</f>
        <v>#REF!</v>
      </c>
      <c r="H51" s="90" t="e">
        <f>G51*VLOOKUP(B51,'Building Information'!$A$26:$H$34,8,0)</f>
        <v>#REF!</v>
      </c>
      <c r="I51" s="5" t="e">
        <f t="shared" si="21"/>
        <v>#REF!</v>
      </c>
      <c r="J51" s="15" t="e">
        <f>#REF!</f>
        <v>#REF!</v>
      </c>
      <c r="K51" s="15" t="e">
        <f>#REF!</f>
        <v>#REF!</v>
      </c>
      <c r="L51" s="16" t="e">
        <f t="shared" si="22"/>
        <v>#REF!</v>
      </c>
      <c r="M51" s="89" t="e">
        <f>(J51+K51)*VLOOKUP(I51,'Building Information'!$A$26:$H$34,6,0)</f>
        <v>#REF!</v>
      </c>
      <c r="N51" s="31" t="e">
        <f>(J51+K51)*VLOOKUP(I51,'Building Information'!$A$26:$H$34,7,0)</f>
        <v>#REF!</v>
      </c>
      <c r="O51" s="90" t="e">
        <f>N51*VLOOKUP(I51,'Building Information'!$A$26:$H$34,8,0)</f>
        <v>#REF!</v>
      </c>
      <c r="P51" s="58" t="e">
        <f t="shared" si="24"/>
        <v>#REF!</v>
      </c>
      <c r="Q51" s="59" t="e">
        <f t="shared" si="25"/>
        <v>#REF!</v>
      </c>
      <c r="R51" s="58" t="e">
        <f t="shared" si="23"/>
        <v>#REF!</v>
      </c>
      <c r="S51" s="62" t="e">
        <f t="shared" si="26"/>
        <v>#REF!</v>
      </c>
      <c r="T51" s="63" t="e">
        <f t="shared" si="27"/>
        <v>#REF!</v>
      </c>
      <c r="U51" s="59" t="e">
        <f t="shared" si="28"/>
        <v>#REF!</v>
      </c>
      <c r="V51" s="5"/>
      <c r="X51" s="31" t="e">
        <f>(C51+D51)*'Building Information'!E$33</f>
        <v>#REF!</v>
      </c>
      <c r="Y51" s="31" t="e">
        <f>(C51+D51)*'Building Information'!E$33</f>
        <v>#REF!</v>
      </c>
      <c r="Z51" s="31" t="e">
        <f>((C51+D51)-(J51+K51))*'Building Information'!E$33</f>
        <v>#REF!</v>
      </c>
      <c r="AA51" s="31" t="e">
        <f>((C51+D51)-(J51+K51))*'Building Information'!E$33</f>
        <v>#REF!</v>
      </c>
      <c r="AB51" s="31"/>
      <c r="AC51" s="31"/>
      <c r="AD51" s="31"/>
      <c r="AE51" s="90"/>
    </row>
    <row r="52" spans="1:31" x14ac:dyDescent="0.35">
      <c r="B52" s="5" t="e">
        <f>#REF!</f>
        <v>#REF!</v>
      </c>
      <c r="C52" s="15" t="e">
        <f>#REF!</f>
        <v>#REF!</v>
      </c>
      <c r="D52" s="15" t="e">
        <f>#REF!</f>
        <v>#REF!</v>
      </c>
      <c r="E52" s="16" t="e">
        <f>#REF!</f>
        <v>#REF!</v>
      </c>
      <c r="F52" s="89" t="e">
        <f>(C52+D52)*VLOOKUP(B52,'Building Information'!$A$26:$H$34,6,0)</f>
        <v>#REF!</v>
      </c>
      <c r="G52" s="31" t="e">
        <f>(C52+D52)*VLOOKUP(B52,'Building Information'!$A$26:$H$34,7,0)</f>
        <v>#REF!</v>
      </c>
      <c r="H52" s="90" t="e">
        <f>G52*VLOOKUP(B52,'Building Information'!$A$26:$H$34,8,0)</f>
        <v>#REF!</v>
      </c>
      <c r="I52" s="5" t="e">
        <f t="shared" si="21"/>
        <v>#REF!</v>
      </c>
      <c r="J52" s="15" t="e">
        <f>#REF!</f>
        <v>#REF!</v>
      </c>
      <c r="K52" s="15" t="e">
        <f>#REF!</f>
        <v>#REF!</v>
      </c>
      <c r="L52" s="16" t="e">
        <f t="shared" si="22"/>
        <v>#REF!</v>
      </c>
      <c r="M52" s="89" t="e">
        <f>(J52+K52)*VLOOKUP(I52,'Building Information'!$A$26:$H$34,6,0)</f>
        <v>#REF!</v>
      </c>
      <c r="N52" s="31" t="e">
        <f>(J52+K52)*VLOOKUP(I52,'Building Information'!$A$26:$H$34,7,0)</f>
        <v>#REF!</v>
      </c>
      <c r="O52" s="90" t="e">
        <f>N52*VLOOKUP(I52,'Building Information'!$A$26:$H$34,8,0)</f>
        <v>#REF!</v>
      </c>
      <c r="P52" s="58" t="e">
        <f t="shared" si="24"/>
        <v>#REF!</v>
      </c>
      <c r="Q52" s="59" t="e">
        <f t="shared" si="25"/>
        <v>#REF!</v>
      </c>
      <c r="R52" s="58" t="e">
        <f t="shared" si="23"/>
        <v>#REF!</v>
      </c>
      <c r="S52" s="62" t="e">
        <f t="shared" si="26"/>
        <v>#REF!</v>
      </c>
      <c r="T52" s="63" t="e">
        <f t="shared" si="27"/>
        <v>#REF!</v>
      </c>
      <c r="U52" s="59" t="e">
        <f t="shared" si="28"/>
        <v>#REF!</v>
      </c>
      <c r="V52" s="5"/>
      <c r="X52" s="31" t="e">
        <f>(C52+D52)*'Building Information'!E$34</f>
        <v>#REF!</v>
      </c>
      <c r="Y52" s="31" t="e">
        <f>(C52+D52)*'Building Information'!E$34</f>
        <v>#REF!</v>
      </c>
      <c r="Z52" s="31" t="e">
        <f>((C52+D52)-(J52+K52))*'Building Information'!E$34</f>
        <v>#REF!</v>
      </c>
      <c r="AA52" s="31" t="e">
        <f>((C52+D52)-(J52+K52))*'Building Information'!E$34</f>
        <v>#REF!</v>
      </c>
      <c r="AB52" s="31"/>
      <c r="AC52" s="31"/>
      <c r="AD52" s="31"/>
      <c r="AE52" s="90"/>
    </row>
    <row r="53" spans="1:31" x14ac:dyDescent="0.35">
      <c r="B53" s="6"/>
      <c r="C53" s="7"/>
      <c r="D53" s="7"/>
      <c r="E53" s="8"/>
      <c r="F53" s="91" t="e">
        <f>SUM(F43:F52)</f>
        <v>#REF!</v>
      </c>
      <c r="G53" s="92" t="e">
        <f t="shared" ref="G53:H53" si="29">SUM(G43:G52)</f>
        <v>#REF!</v>
      </c>
      <c r="H53" s="93" t="e">
        <f t="shared" si="29"/>
        <v>#REF!</v>
      </c>
      <c r="I53" s="7"/>
      <c r="J53" s="7"/>
      <c r="K53" s="7"/>
      <c r="L53" s="8"/>
      <c r="M53" s="91" t="e">
        <f>SUM(M43:M52)</f>
        <v>#REF!</v>
      </c>
      <c r="N53" s="92" t="e">
        <f>SUM(N43:N52)</f>
        <v>#REF!</v>
      </c>
      <c r="O53" s="93" t="e">
        <f>SUM(O43:O52)</f>
        <v>#REF!</v>
      </c>
      <c r="P53" s="60" t="e">
        <f t="shared" si="24"/>
        <v>#REF!</v>
      </c>
      <c r="Q53" s="61" t="e">
        <f>IF(F53=0,0,(F53-M53)/F53*100)</f>
        <v>#REF!</v>
      </c>
      <c r="R53" s="60" t="e">
        <f>(G53-N53)</f>
        <v>#REF!</v>
      </c>
      <c r="S53" s="61" t="e">
        <f>IF(G53=0,0,(G53-N53)/G53*100)</f>
        <v>#REF!</v>
      </c>
      <c r="T53" s="60" t="e">
        <f>(H53-O53)</f>
        <v>#REF!</v>
      </c>
      <c r="U53" s="61" t="e">
        <f>IF(H53=0,0,(H53-O53)/H53*100)</f>
        <v>#REF!</v>
      </c>
      <c r="V53" s="6"/>
      <c r="W53" s="7"/>
      <c r="X53" s="92" t="e">
        <f>SUM(X43:X52)</f>
        <v>#REF!</v>
      </c>
      <c r="Y53" s="92" t="e">
        <f>SUM(Y43:Y52)</f>
        <v>#REF!</v>
      </c>
      <c r="Z53" s="92" t="e">
        <f>SUM(Z43:Z52)</f>
        <v>#REF!</v>
      </c>
      <c r="AA53" s="92" t="e">
        <f>SUM(AA43:AA52)</f>
        <v>#REF!</v>
      </c>
      <c r="AB53" s="92" t="e">
        <f>Z53/$V$7</f>
        <v>#REF!</v>
      </c>
      <c r="AC53" s="92" t="e">
        <f>AA53/$W$7</f>
        <v>#REF!</v>
      </c>
      <c r="AD53" s="92" t="e">
        <f>Z53/X53</f>
        <v>#REF!</v>
      </c>
      <c r="AE53" s="93" t="e">
        <f>AA53/Y53</f>
        <v>#REF!</v>
      </c>
    </row>
    <row r="55" spans="1:31" ht="18.5" x14ac:dyDescent="0.45">
      <c r="A55" s="4" t="s">
        <v>416</v>
      </c>
    </row>
    <row r="56" spans="1:31" ht="18.5" x14ac:dyDescent="0.45">
      <c r="A56" s="4"/>
      <c r="B56" t="s">
        <v>374</v>
      </c>
      <c r="I56" t="s">
        <v>375</v>
      </c>
    </row>
    <row r="57" spans="1:31" x14ac:dyDescent="0.35">
      <c r="B57" s="10" t="s">
        <v>402</v>
      </c>
      <c r="C57" s="13"/>
      <c r="D57" s="13"/>
      <c r="E57" s="12"/>
      <c r="F57" s="10" t="s">
        <v>376</v>
      </c>
      <c r="G57" s="11" t="s">
        <v>377</v>
      </c>
      <c r="H57" s="14" t="s">
        <v>378</v>
      </c>
      <c r="I57" s="11" t="s">
        <v>402</v>
      </c>
      <c r="J57" s="13"/>
      <c r="K57" s="13"/>
      <c r="L57" s="12"/>
      <c r="M57" s="10" t="s">
        <v>376</v>
      </c>
      <c r="N57" s="11" t="s">
        <v>377</v>
      </c>
      <c r="O57" s="14" t="s">
        <v>378</v>
      </c>
      <c r="P57" s="10" t="s">
        <v>379</v>
      </c>
      <c r="Q57" s="14" t="s">
        <v>380</v>
      </c>
      <c r="R57" s="10" t="s">
        <v>381</v>
      </c>
      <c r="S57" s="14" t="s">
        <v>382</v>
      </c>
      <c r="T57" s="10" t="s">
        <v>383</v>
      </c>
      <c r="U57" s="14" t="s">
        <v>384</v>
      </c>
      <c r="V57" s="104"/>
      <c r="W57" s="13"/>
      <c r="X57" s="11" t="s">
        <v>387</v>
      </c>
      <c r="Y57" s="11" t="s">
        <v>388</v>
      </c>
      <c r="Z57" s="11" t="s">
        <v>389</v>
      </c>
      <c r="AA57" s="11" t="s">
        <v>390</v>
      </c>
      <c r="AB57" s="11" t="s">
        <v>391</v>
      </c>
      <c r="AC57" s="11" t="s">
        <v>392</v>
      </c>
      <c r="AD57" s="11" t="s">
        <v>414</v>
      </c>
      <c r="AE57" s="14" t="s">
        <v>415</v>
      </c>
    </row>
    <row r="58" spans="1:31" x14ac:dyDescent="0.35">
      <c r="B58" s="5" t="e">
        <f>#REF!</f>
        <v>#REF!</v>
      </c>
      <c r="C58" s="15" t="e">
        <f>#REF!</f>
        <v>#REF!</v>
      </c>
      <c r="D58" s="15" t="e">
        <f>#REF!</f>
        <v>#REF!</v>
      </c>
      <c r="E58" s="16" t="e">
        <f>#REF!</f>
        <v>#REF!</v>
      </c>
      <c r="F58" s="89" t="e">
        <f>(C58+D58)*VLOOKUP(B58,'Building Information'!$A$26:$H$34,6,0)</f>
        <v>#REF!</v>
      </c>
      <c r="G58" s="31" t="e">
        <f>(C58+D58)*VLOOKUP(B58,'Building Information'!$A$26:$H$34,7,0)</f>
        <v>#REF!</v>
      </c>
      <c r="H58" s="90" t="e">
        <f>G58*VLOOKUP(B58,'Building Information'!$A$26:$H$34,8,0)</f>
        <v>#REF!</v>
      </c>
      <c r="I58" s="5" t="e">
        <f t="shared" ref="I58:I67" si="30">B58</f>
        <v>#REF!</v>
      </c>
      <c r="J58" s="15" t="e">
        <f>#REF!</f>
        <v>#REF!</v>
      </c>
      <c r="K58" s="15" t="e">
        <f>#REF!</f>
        <v>#REF!</v>
      </c>
      <c r="L58" s="16" t="e">
        <f t="shared" ref="L58:L67" si="31">E58</f>
        <v>#REF!</v>
      </c>
      <c r="M58" s="89" t="e">
        <f>(J58+K58)*VLOOKUP(I58,'Building Information'!$A$26:$H$34,6,0)</f>
        <v>#REF!</v>
      </c>
      <c r="N58" s="31" t="e">
        <f>(J58+K58)*VLOOKUP(I58,'Building Information'!$A$26:$H$34,7,0)</f>
        <v>#REF!</v>
      </c>
      <c r="O58" s="90" t="e">
        <f>N58*VLOOKUP(I58,'Building Information'!$A$26:$H$34,8,0)</f>
        <v>#REF!</v>
      </c>
      <c r="P58" s="58" t="e">
        <f>(F58-M58)</f>
        <v>#REF!</v>
      </c>
      <c r="Q58" s="59" t="e">
        <f>IF(F58=0,0,(F58-M58)/F58*100)</f>
        <v>#REF!</v>
      </c>
      <c r="R58" s="58" t="e">
        <f t="shared" ref="R58:R67" si="32">(G58-N58)</f>
        <v>#REF!</v>
      </c>
      <c r="S58" s="62" t="e">
        <f>IF(G58=0,0,(G58-N58)/G58*100)</f>
        <v>#REF!</v>
      </c>
      <c r="T58" s="63" t="e">
        <f>(H58-O58)</f>
        <v>#REF!</v>
      </c>
      <c r="U58" s="59" t="e">
        <f>IF(H58=0,0,(H58-O58)/H58*100)</f>
        <v>#REF!</v>
      </c>
      <c r="V58" s="5"/>
      <c r="X58" s="31" t="e">
        <f>(C58+D58)*'Building Information'!E$26</f>
        <v>#REF!</v>
      </c>
      <c r="Y58" s="31" t="e">
        <f>(C58+D58)*'Building Information'!E$26</f>
        <v>#REF!</v>
      </c>
      <c r="Z58" s="31" t="e">
        <f>((C58+D58)-(J58+K58))*'Building Information'!E$26</f>
        <v>#REF!</v>
      </c>
      <c r="AA58" s="31" t="e">
        <f>((C58+D58)-(J58+K58))*'Building Information'!E$26</f>
        <v>#REF!</v>
      </c>
      <c r="AB58" s="31"/>
      <c r="AC58" s="31"/>
      <c r="AD58" s="31"/>
      <c r="AE58" s="90"/>
    </row>
    <row r="59" spans="1:31" x14ac:dyDescent="0.35">
      <c r="B59" s="5" t="e">
        <f>#REF!</f>
        <v>#REF!</v>
      </c>
      <c r="C59" s="15" t="e">
        <f>#REF!</f>
        <v>#REF!</v>
      </c>
      <c r="D59" s="15" t="e">
        <f>#REF!</f>
        <v>#REF!</v>
      </c>
      <c r="E59" s="16" t="e">
        <f>#REF!</f>
        <v>#REF!</v>
      </c>
      <c r="F59" s="89" t="e">
        <f>(C59+D59)*VLOOKUP(B59,'Building Information'!$A$26:$H$34,6,0)</f>
        <v>#REF!</v>
      </c>
      <c r="G59" s="31" t="e">
        <f>(C59+D59)*VLOOKUP(B59,'Building Information'!$A$26:$H$34,7,0)</f>
        <v>#REF!</v>
      </c>
      <c r="H59" s="90" t="e">
        <f>G59*VLOOKUP(B59,'Building Information'!$A$26:$H$34,8,0)</f>
        <v>#REF!</v>
      </c>
      <c r="I59" s="5" t="e">
        <f t="shared" si="30"/>
        <v>#REF!</v>
      </c>
      <c r="J59" s="15" t="e">
        <f>#REF!</f>
        <v>#REF!</v>
      </c>
      <c r="K59" s="15" t="e">
        <f>#REF!</f>
        <v>#REF!</v>
      </c>
      <c r="L59" s="16" t="e">
        <f t="shared" si="31"/>
        <v>#REF!</v>
      </c>
      <c r="M59" s="89" t="e">
        <f>(J59+K59)*VLOOKUP(I59,'Building Information'!$A$26:$H$34,6,0)</f>
        <v>#REF!</v>
      </c>
      <c r="N59" s="31" t="e">
        <f>(J59+K59)*VLOOKUP(I59,'Building Information'!$A$26:$H$34,7,0)</f>
        <v>#REF!</v>
      </c>
      <c r="O59" s="90" t="e">
        <f>N59*VLOOKUP(I59,'Building Information'!$A$26:$H$34,8,0)</f>
        <v>#REF!</v>
      </c>
      <c r="P59" s="58" t="e">
        <f t="shared" ref="P59:P68" si="33">(F59-M59)</f>
        <v>#REF!</v>
      </c>
      <c r="Q59" s="59" t="e">
        <f t="shared" ref="Q59:Q67" si="34">IF(F59=0,0,(F59-M59)/F59*100)</f>
        <v>#REF!</v>
      </c>
      <c r="R59" s="58" t="e">
        <f t="shared" si="32"/>
        <v>#REF!</v>
      </c>
      <c r="S59" s="62" t="e">
        <f t="shared" ref="S59:S67" si="35">IF(G59=0,0,(G59-N59)/G59*100)</f>
        <v>#REF!</v>
      </c>
      <c r="T59" s="63" t="e">
        <f t="shared" ref="T59:T67" si="36">(H59-O59)</f>
        <v>#REF!</v>
      </c>
      <c r="U59" s="59" t="e">
        <f t="shared" ref="U59:U67" si="37">IF(H59=0,0,(H59-O59)/H59*100)</f>
        <v>#REF!</v>
      </c>
      <c r="V59" s="5"/>
      <c r="X59" s="31" t="e">
        <f>(C59+D59)*'Building Information'!E$27</f>
        <v>#REF!</v>
      </c>
      <c r="Y59" s="31" t="e">
        <f>(C59+D59)*'Building Information'!E$27</f>
        <v>#REF!</v>
      </c>
      <c r="Z59" s="31" t="e">
        <f>((C59+D59)-(J59+K59))*'Building Information'!E$27</f>
        <v>#REF!</v>
      </c>
      <c r="AA59" s="31" t="e">
        <f>((C59+D59)-(J59+K59))*'Building Information'!E$27</f>
        <v>#REF!</v>
      </c>
      <c r="AB59" s="31"/>
      <c r="AC59" s="31"/>
      <c r="AD59" s="31"/>
      <c r="AE59" s="90"/>
    </row>
    <row r="60" spans="1:31" x14ac:dyDescent="0.35">
      <c r="B60" s="5" t="e">
        <f>#REF!</f>
        <v>#REF!</v>
      </c>
      <c r="C60" s="15" t="e">
        <f>#REF!</f>
        <v>#REF!</v>
      </c>
      <c r="D60" s="15" t="e">
        <f>#REF!</f>
        <v>#REF!</v>
      </c>
      <c r="E60" s="16" t="e">
        <f>#REF!</f>
        <v>#REF!</v>
      </c>
      <c r="F60" s="89" t="e">
        <f>(C60+D60)*VLOOKUP(B60,'Building Information'!$A$26:$H$34,6,0)</f>
        <v>#REF!</v>
      </c>
      <c r="G60" s="31" t="e">
        <f>(C60+D60)*VLOOKUP(B60,'Building Information'!$A$26:$H$34,7,0)</f>
        <v>#REF!</v>
      </c>
      <c r="H60" s="90" t="e">
        <f>G60*VLOOKUP(B60,'Building Information'!$A$26:$H$34,8,0)</f>
        <v>#REF!</v>
      </c>
      <c r="I60" s="5" t="e">
        <f t="shared" si="30"/>
        <v>#REF!</v>
      </c>
      <c r="J60" s="15" t="e">
        <f>#REF!</f>
        <v>#REF!</v>
      </c>
      <c r="K60" s="15" t="e">
        <f>#REF!</f>
        <v>#REF!</v>
      </c>
      <c r="L60" s="16" t="e">
        <f t="shared" si="31"/>
        <v>#REF!</v>
      </c>
      <c r="M60" s="89" t="e">
        <f>(J60+K60)*VLOOKUP(I60,'Building Information'!$A$26:$H$34,6,0)</f>
        <v>#REF!</v>
      </c>
      <c r="N60" s="31" t="e">
        <f>(J60+K60)*VLOOKUP(I60,'Building Information'!$A$26:$H$34,7,0)</f>
        <v>#REF!</v>
      </c>
      <c r="O60" s="90" t="e">
        <f>N60*VLOOKUP(I60,'Building Information'!$A$26:$H$34,8,0)</f>
        <v>#REF!</v>
      </c>
      <c r="P60" s="58" t="e">
        <f t="shared" si="33"/>
        <v>#REF!</v>
      </c>
      <c r="Q60" s="59" t="e">
        <f t="shared" si="34"/>
        <v>#REF!</v>
      </c>
      <c r="R60" s="58" t="e">
        <f t="shared" si="32"/>
        <v>#REF!</v>
      </c>
      <c r="S60" s="62" t="e">
        <f t="shared" si="35"/>
        <v>#REF!</v>
      </c>
      <c r="T60" s="63" t="e">
        <f t="shared" si="36"/>
        <v>#REF!</v>
      </c>
      <c r="U60" s="59" t="e">
        <f t="shared" si="37"/>
        <v>#REF!</v>
      </c>
      <c r="V60" s="5"/>
      <c r="X60" s="31" t="e">
        <f>(C60+D60)*'Building Information'!E$28</f>
        <v>#REF!</v>
      </c>
      <c r="Y60" s="31" t="e">
        <f>(C60+D60)*'Building Information'!E$28</f>
        <v>#REF!</v>
      </c>
      <c r="Z60" s="31" t="e">
        <f>((C60+D60)-(J60+K60))*'Building Information'!E$28</f>
        <v>#REF!</v>
      </c>
      <c r="AA60" s="31" t="e">
        <f>((C60+D60)-(J60+K60))*'Building Information'!E$28</f>
        <v>#REF!</v>
      </c>
      <c r="AB60" s="31"/>
      <c r="AC60" s="31"/>
      <c r="AD60" s="31"/>
      <c r="AE60" s="90"/>
    </row>
    <row r="61" spans="1:31" x14ac:dyDescent="0.35">
      <c r="B61" s="5" t="e">
        <f>#REF!</f>
        <v>#REF!</v>
      </c>
      <c r="C61" s="15" t="e">
        <f>#REF!</f>
        <v>#REF!</v>
      </c>
      <c r="D61" s="15" t="e">
        <f>#REF!</f>
        <v>#REF!</v>
      </c>
      <c r="E61" s="16" t="e">
        <f>#REF!</f>
        <v>#REF!</v>
      </c>
      <c r="F61" s="89" t="e">
        <f>(C61+D61)*VLOOKUP(B61,'Building Information'!$A$26:$H$34,6,0)</f>
        <v>#REF!</v>
      </c>
      <c r="G61" s="31" t="e">
        <f>(C61+D61)*VLOOKUP(B61,'Building Information'!$A$26:$H$34,7,0)</f>
        <v>#REF!</v>
      </c>
      <c r="H61" s="90" t="e">
        <f>G61*VLOOKUP(B61,'Building Information'!$A$26:$H$34,8,0)</f>
        <v>#REF!</v>
      </c>
      <c r="I61" s="5" t="e">
        <f t="shared" si="30"/>
        <v>#REF!</v>
      </c>
      <c r="J61" s="15" t="e">
        <f>#REF!</f>
        <v>#REF!</v>
      </c>
      <c r="K61" s="15" t="e">
        <f>#REF!</f>
        <v>#REF!</v>
      </c>
      <c r="L61" s="16" t="e">
        <f t="shared" si="31"/>
        <v>#REF!</v>
      </c>
      <c r="M61" s="89" t="e">
        <f>(J61+K61)*VLOOKUP(I61,'Building Information'!$A$26:$H$34,6,0)</f>
        <v>#REF!</v>
      </c>
      <c r="N61" s="31" t="e">
        <f>(J61+K61)*VLOOKUP(I61,'Building Information'!$A$26:$H$34,7,0)</f>
        <v>#REF!</v>
      </c>
      <c r="O61" s="90" t="e">
        <f>N61*VLOOKUP(I61,'Building Information'!$A$26:$H$34,8,0)</f>
        <v>#REF!</v>
      </c>
      <c r="P61" s="58" t="e">
        <f t="shared" si="33"/>
        <v>#REF!</v>
      </c>
      <c r="Q61" s="59" t="e">
        <f t="shared" si="34"/>
        <v>#REF!</v>
      </c>
      <c r="R61" s="58" t="e">
        <f t="shared" si="32"/>
        <v>#REF!</v>
      </c>
      <c r="S61" s="62" t="e">
        <f t="shared" si="35"/>
        <v>#REF!</v>
      </c>
      <c r="T61" s="63" t="e">
        <f t="shared" si="36"/>
        <v>#REF!</v>
      </c>
      <c r="U61" s="59" t="e">
        <f t="shared" si="37"/>
        <v>#REF!</v>
      </c>
      <c r="V61" s="5"/>
      <c r="X61" s="31" t="e">
        <f>(C61+D61)*'Building Information'!E$29</f>
        <v>#REF!</v>
      </c>
      <c r="Y61" s="31" t="e">
        <f>(C61+D61)*'Building Information'!E$29</f>
        <v>#REF!</v>
      </c>
      <c r="Z61" s="31" t="e">
        <f>((C61+D61)-(J61+K61))*'Building Information'!E$29</f>
        <v>#REF!</v>
      </c>
      <c r="AA61" s="31" t="e">
        <f>((C61+D61)-(J61+K61))*'Building Information'!E$29</f>
        <v>#REF!</v>
      </c>
      <c r="AB61" s="31"/>
      <c r="AC61" s="31"/>
      <c r="AD61" s="31"/>
      <c r="AE61" s="90"/>
    </row>
    <row r="62" spans="1:31" x14ac:dyDescent="0.35">
      <c r="B62" s="5" t="e">
        <f>#REF!</f>
        <v>#REF!</v>
      </c>
      <c r="C62" s="15" t="e">
        <f>#REF!</f>
        <v>#REF!</v>
      </c>
      <c r="D62" s="15" t="e">
        <f>#REF!</f>
        <v>#REF!</v>
      </c>
      <c r="E62" s="16" t="e">
        <f>#REF!</f>
        <v>#REF!</v>
      </c>
      <c r="F62" s="89" t="e">
        <f>(C62+D62)*VLOOKUP(B62,'Building Information'!$A$26:$H$34,6,0)</f>
        <v>#REF!</v>
      </c>
      <c r="G62" s="31" t="e">
        <f>(C62+D62)*VLOOKUP(B62,'Building Information'!$A$26:$H$34,7,0)</f>
        <v>#REF!</v>
      </c>
      <c r="H62" s="90" t="e">
        <f>G62*VLOOKUP(B62,'Building Information'!$A$26:$H$34,8,0)</f>
        <v>#REF!</v>
      </c>
      <c r="I62" s="5" t="e">
        <f t="shared" si="30"/>
        <v>#REF!</v>
      </c>
      <c r="J62" s="15" t="e">
        <f>#REF!</f>
        <v>#REF!</v>
      </c>
      <c r="K62" s="15" t="e">
        <f>#REF!</f>
        <v>#REF!</v>
      </c>
      <c r="L62" s="16" t="e">
        <f t="shared" si="31"/>
        <v>#REF!</v>
      </c>
      <c r="M62" s="89" t="e">
        <f>(J62+K62)*VLOOKUP(I62,'Building Information'!$A$26:$H$34,6,0)</f>
        <v>#REF!</v>
      </c>
      <c r="N62" s="31" t="e">
        <f>(J62+K62)*VLOOKUP(I62,'Building Information'!$A$26:$H$34,7,0)</f>
        <v>#REF!</v>
      </c>
      <c r="O62" s="90" t="e">
        <f>N62*VLOOKUP(I62,'Building Information'!$A$26:$H$34,8,0)</f>
        <v>#REF!</v>
      </c>
      <c r="P62" s="58" t="e">
        <f t="shared" si="33"/>
        <v>#REF!</v>
      </c>
      <c r="Q62" s="59" t="e">
        <f t="shared" si="34"/>
        <v>#REF!</v>
      </c>
      <c r="R62" s="58" t="e">
        <f t="shared" si="32"/>
        <v>#REF!</v>
      </c>
      <c r="S62" s="62" t="e">
        <f t="shared" si="35"/>
        <v>#REF!</v>
      </c>
      <c r="T62" s="63" t="e">
        <f t="shared" si="36"/>
        <v>#REF!</v>
      </c>
      <c r="U62" s="59" t="e">
        <f t="shared" si="37"/>
        <v>#REF!</v>
      </c>
      <c r="V62" s="5"/>
      <c r="X62" s="31" t="e">
        <f>(C62+D62)*'Building Information'!#REF!</f>
        <v>#REF!</v>
      </c>
      <c r="Y62" s="31" t="e">
        <f>(C62+D62)*'Building Information'!#REF!</f>
        <v>#REF!</v>
      </c>
      <c r="Z62" s="31" t="e">
        <f>((C62+D62)-(J62+K62))*'Building Information'!#REF!</f>
        <v>#REF!</v>
      </c>
      <c r="AA62" s="31" t="e">
        <f>((C62+D62)-(J62+K62))*'Building Information'!#REF!</f>
        <v>#REF!</v>
      </c>
      <c r="AB62" s="31"/>
      <c r="AC62" s="31"/>
      <c r="AD62" s="31"/>
      <c r="AE62" s="90"/>
    </row>
    <row r="63" spans="1:31" x14ac:dyDescent="0.35">
      <c r="B63" s="5" t="e">
        <f>#REF!</f>
        <v>#REF!</v>
      </c>
      <c r="C63" s="15" t="e">
        <f>#REF!</f>
        <v>#REF!</v>
      </c>
      <c r="D63" s="15" t="e">
        <f>#REF!</f>
        <v>#REF!</v>
      </c>
      <c r="E63" s="16" t="e">
        <f>#REF!</f>
        <v>#REF!</v>
      </c>
      <c r="F63" s="89" t="e">
        <f>(C63+D63)*VLOOKUP(B63,'Building Information'!$A$26:$H$34,6,0)</f>
        <v>#REF!</v>
      </c>
      <c r="G63" s="31" t="e">
        <f>(C63+D63)*VLOOKUP(B63,'Building Information'!$A$26:$H$34,7,0)</f>
        <v>#REF!</v>
      </c>
      <c r="H63" s="90" t="e">
        <f>G63*VLOOKUP(B63,'Building Information'!$A$26:$H$34,8,0)</f>
        <v>#REF!</v>
      </c>
      <c r="I63" s="5" t="e">
        <f t="shared" si="30"/>
        <v>#REF!</v>
      </c>
      <c r="J63" s="15" t="e">
        <f>#REF!</f>
        <v>#REF!</v>
      </c>
      <c r="K63" s="15" t="e">
        <f>#REF!</f>
        <v>#REF!</v>
      </c>
      <c r="L63" s="16" t="e">
        <f t="shared" si="31"/>
        <v>#REF!</v>
      </c>
      <c r="M63" s="89" t="e">
        <f>(J63+K63)*VLOOKUP(I63,'Building Information'!$A$26:$H$34,6,0)</f>
        <v>#REF!</v>
      </c>
      <c r="N63" s="31" t="e">
        <f>(J63+K63)*VLOOKUP(I63,'Building Information'!$A$26:$H$34,7,0)</f>
        <v>#REF!</v>
      </c>
      <c r="O63" s="90" t="e">
        <f>N63*VLOOKUP(I63,'Building Information'!$A$26:$H$34,8,0)</f>
        <v>#REF!</v>
      </c>
      <c r="P63" s="58" t="e">
        <f t="shared" si="33"/>
        <v>#REF!</v>
      </c>
      <c r="Q63" s="59" t="e">
        <f t="shared" si="34"/>
        <v>#REF!</v>
      </c>
      <c r="R63" s="58" t="e">
        <f t="shared" si="32"/>
        <v>#REF!</v>
      </c>
      <c r="S63" s="62" t="e">
        <f t="shared" si="35"/>
        <v>#REF!</v>
      </c>
      <c r="T63" s="63" t="e">
        <f t="shared" si="36"/>
        <v>#REF!</v>
      </c>
      <c r="U63" s="59" t="e">
        <f t="shared" si="37"/>
        <v>#REF!</v>
      </c>
      <c r="V63" s="5"/>
      <c r="X63" s="31" t="e">
        <f>(C63+D63)*'Building Information'!E$30</f>
        <v>#REF!</v>
      </c>
      <c r="Y63" s="31"/>
      <c r="Z63" s="31" t="e">
        <f>((C63+D63)-(J63+K63))*'Building Information'!E$30</f>
        <v>#REF!</v>
      </c>
      <c r="AA63" s="31"/>
      <c r="AB63" s="31"/>
      <c r="AC63" s="31"/>
      <c r="AD63" s="31"/>
      <c r="AE63" s="90"/>
    </row>
    <row r="64" spans="1:31" x14ac:dyDescent="0.35">
      <c r="B64" s="5" t="e">
        <f>#REF!</f>
        <v>#REF!</v>
      </c>
      <c r="C64" s="15" t="e">
        <f>#REF!</f>
        <v>#REF!</v>
      </c>
      <c r="D64" s="15" t="e">
        <f>#REF!</f>
        <v>#REF!</v>
      </c>
      <c r="E64" s="16" t="e">
        <f>#REF!</f>
        <v>#REF!</v>
      </c>
      <c r="F64" s="89" t="e">
        <f>(C64+D64)*VLOOKUP(B64,'Building Information'!$A$26:$H$34,6,0)</f>
        <v>#REF!</v>
      </c>
      <c r="G64" s="31" t="e">
        <f>(C64+D64)*VLOOKUP(B64,'Building Information'!$A$26:$H$34,7,0)</f>
        <v>#REF!</v>
      </c>
      <c r="H64" s="90" t="e">
        <f>G64*VLOOKUP(B64,'Building Information'!$A$26:$H$34,8,0)</f>
        <v>#REF!</v>
      </c>
      <c r="I64" s="5" t="e">
        <f t="shared" si="30"/>
        <v>#REF!</v>
      </c>
      <c r="J64" s="15" t="e">
        <f>#REF!</f>
        <v>#REF!</v>
      </c>
      <c r="K64" s="15" t="e">
        <f>#REF!</f>
        <v>#REF!</v>
      </c>
      <c r="L64" s="16" t="e">
        <f t="shared" si="31"/>
        <v>#REF!</v>
      </c>
      <c r="M64" s="89" t="e">
        <f>(J64+K64)*VLOOKUP(I64,'Building Information'!$A$26:$H$34,6,0)</f>
        <v>#REF!</v>
      </c>
      <c r="N64" s="31" t="e">
        <f>(J64+K64)*VLOOKUP(I64,'Building Information'!$A$26:$H$34,7,0)</f>
        <v>#REF!</v>
      </c>
      <c r="O64" s="90" t="e">
        <f>N64*VLOOKUP(I64,'Building Information'!$A$26:$H$34,8,0)</f>
        <v>#REF!</v>
      </c>
      <c r="P64" s="58" t="e">
        <f t="shared" si="33"/>
        <v>#REF!</v>
      </c>
      <c r="Q64" s="59" t="e">
        <f t="shared" si="34"/>
        <v>#REF!</v>
      </c>
      <c r="R64" s="58" t="e">
        <f t="shared" si="32"/>
        <v>#REF!</v>
      </c>
      <c r="S64" s="62" t="e">
        <f t="shared" si="35"/>
        <v>#REF!</v>
      </c>
      <c r="T64" s="63" t="e">
        <f t="shared" si="36"/>
        <v>#REF!</v>
      </c>
      <c r="U64" s="59" t="e">
        <f t="shared" si="37"/>
        <v>#REF!</v>
      </c>
      <c r="V64" s="5"/>
      <c r="X64" s="31" t="e">
        <f>(C64+D64)*'Building Information'!E$31</f>
        <v>#REF!</v>
      </c>
      <c r="Y64" s="31"/>
      <c r="Z64" s="31" t="e">
        <f>((C64+D64)-(J64+K64))*'Building Information'!E$31</f>
        <v>#REF!</v>
      </c>
      <c r="AA64" s="31"/>
      <c r="AB64" s="31"/>
      <c r="AC64" s="31"/>
      <c r="AD64" s="31"/>
      <c r="AE64" s="90"/>
    </row>
    <row r="65" spans="1:31" x14ac:dyDescent="0.35">
      <c r="B65" s="5" t="e">
        <f>#REF!</f>
        <v>#REF!</v>
      </c>
      <c r="C65" s="15" t="e">
        <f>#REF!</f>
        <v>#REF!</v>
      </c>
      <c r="D65" s="15" t="e">
        <f>#REF!</f>
        <v>#REF!</v>
      </c>
      <c r="E65" s="16" t="e">
        <f>#REF!</f>
        <v>#REF!</v>
      </c>
      <c r="F65" s="89" t="e">
        <f>(C65+D65)*VLOOKUP(B65,'Building Information'!$A$26:$H$34,6,0)</f>
        <v>#REF!</v>
      </c>
      <c r="G65" s="31" t="e">
        <f>(C65+D65)*VLOOKUP(B65,'Building Information'!$A$26:$H$34,7,0)</f>
        <v>#REF!</v>
      </c>
      <c r="H65" s="90" t="e">
        <f>G65*VLOOKUP(B65,'Building Information'!$A$26:$H$34,8,0)</f>
        <v>#REF!</v>
      </c>
      <c r="I65" s="5" t="e">
        <f t="shared" si="30"/>
        <v>#REF!</v>
      </c>
      <c r="J65" s="15" t="e">
        <f>#REF!</f>
        <v>#REF!</v>
      </c>
      <c r="K65" s="15" t="e">
        <f>#REF!</f>
        <v>#REF!</v>
      </c>
      <c r="L65" s="16" t="e">
        <f t="shared" si="31"/>
        <v>#REF!</v>
      </c>
      <c r="M65" s="89" t="e">
        <f>(J65+K65)*VLOOKUP(I65,'Building Information'!$A$26:$H$34,6,0)</f>
        <v>#REF!</v>
      </c>
      <c r="N65" s="31" t="e">
        <f>(J65+K65)*VLOOKUP(I65,'Building Information'!$A$26:$H$34,7,0)</f>
        <v>#REF!</v>
      </c>
      <c r="O65" s="90" t="e">
        <f>N65*VLOOKUP(I65,'Building Information'!$A$26:$H$34,8,0)</f>
        <v>#REF!</v>
      </c>
      <c r="P65" s="58" t="e">
        <f t="shared" si="33"/>
        <v>#REF!</v>
      </c>
      <c r="Q65" s="59" t="e">
        <f t="shared" si="34"/>
        <v>#REF!</v>
      </c>
      <c r="R65" s="58" t="e">
        <f t="shared" si="32"/>
        <v>#REF!</v>
      </c>
      <c r="S65" s="62" t="e">
        <f t="shared" si="35"/>
        <v>#REF!</v>
      </c>
      <c r="T65" s="63" t="e">
        <f t="shared" si="36"/>
        <v>#REF!</v>
      </c>
      <c r="U65" s="59" t="e">
        <f t="shared" si="37"/>
        <v>#REF!</v>
      </c>
      <c r="V65" s="5"/>
      <c r="X65" s="31" t="e">
        <f>(C65+D65)*'Building Information'!E$32</f>
        <v>#REF!</v>
      </c>
      <c r="Y65" s="31" t="e">
        <f>(C65+D65)*'Building Information'!E$32</f>
        <v>#REF!</v>
      </c>
      <c r="Z65" s="31" t="e">
        <f>((C65+D65)-(J65+K65))*'Building Information'!E$32</f>
        <v>#REF!</v>
      </c>
      <c r="AA65" s="31" t="e">
        <f>((C65+D65)-(J65+K65))*'Building Information'!E$32</f>
        <v>#REF!</v>
      </c>
      <c r="AB65" s="31"/>
      <c r="AC65" s="31"/>
      <c r="AD65" s="31"/>
      <c r="AE65" s="90"/>
    </row>
    <row r="66" spans="1:31" x14ac:dyDescent="0.35">
      <c r="B66" s="5" t="e">
        <f>#REF!</f>
        <v>#REF!</v>
      </c>
      <c r="C66" s="15" t="e">
        <f>#REF!</f>
        <v>#REF!</v>
      </c>
      <c r="D66" s="15" t="e">
        <f>#REF!</f>
        <v>#REF!</v>
      </c>
      <c r="E66" s="16" t="e">
        <f>#REF!</f>
        <v>#REF!</v>
      </c>
      <c r="F66" s="89" t="e">
        <f>(C66+D66)*VLOOKUP(B66,'Building Information'!$A$26:$H$34,6,0)</f>
        <v>#REF!</v>
      </c>
      <c r="G66" s="31" t="e">
        <f>(C66+D66)*VLOOKUP(B66,'Building Information'!$A$26:$H$34,7,0)</f>
        <v>#REF!</v>
      </c>
      <c r="H66" s="90" t="e">
        <f>G66*VLOOKUP(B66,'Building Information'!$A$26:$H$34,8,0)</f>
        <v>#REF!</v>
      </c>
      <c r="I66" s="5" t="e">
        <f t="shared" si="30"/>
        <v>#REF!</v>
      </c>
      <c r="J66" s="15" t="e">
        <f>#REF!</f>
        <v>#REF!</v>
      </c>
      <c r="K66" s="15" t="e">
        <f>#REF!</f>
        <v>#REF!</v>
      </c>
      <c r="L66" s="16" t="e">
        <f t="shared" si="31"/>
        <v>#REF!</v>
      </c>
      <c r="M66" s="89" t="e">
        <f>(J66+K66)*VLOOKUP(I66,'Building Information'!$A$26:$H$34,6,0)</f>
        <v>#REF!</v>
      </c>
      <c r="N66" s="31" t="e">
        <f>(J66+K66)*VLOOKUP(I66,'Building Information'!$A$26:$H$34,7,0)</f>
        <v>#REF!</v>
      </c>
      <c r="O66" s="90" t="e">
        <f>N66*VLOOKUP(I66,'Building Information'!$A$26:$H$34,8,0)</f>
        <v>#REF!</v>
      </c>
      <c r="P66" s="58" t="e">
        <f t="shared" si="33"/>
        <v>#REF!</v>
      </c>
      <c r="Q66" s="59" t="e">
        <f t="shared" si="34"/>
        <v>#REF!</v>
      </c>
      <c r="R66" s="58" t="e">
        <f t="shared" si="32"/>
        <v>#REF!</v>
      </c>
      <c r="S66" s="62" t="e">
        <f t="shared" si="35"/>
        <v>#REF!</v>
      </c>
      <c r="T66" s="63" t="e">
        <f t="shared" si="36"/>
        <v>#REF!</v>
      </c>
      <c r="U66" s="59" t="e">
        <f t="shared" si="37"/>
        <v>#REF!</v>
      </c>
      <c r="V66" s="5"/>
      <c r="X66" s="31" t="e">
        <f>(C66+D66)*'Building Information'!E$33</f>
        <v>#REF!</v>
      </c>
      <c r="Y66" s="31" t="e">
        <f>(C66+D66)*'Building Information'!E$33</f>
        <v>#REF!</v>
      </c>
      <c r="Z66" s="31" t="e">
        <f>((C66+D66)-(J66+K66))*'Building Information'!E$33</f>
        <v>#REF!</v>
      </c>
      <c r="AA66" s="31" t="e">
        <f>((C66+D66)-(J66+K66))*'Building Information'!E$33</f>
        <v>#REF!</v>
      </c>
      <c r="AB66" s="31"/>
      <c r="AC66" s="31"/>
      <c r="AD66" s="31"/>
      <c r="AE66" s="90"/>
    </row>
    <row r="67" spans="1:31" x14ac:dyDescent="0.35">
      <c r="B67" s="5" t="e">
        <f>#REF!</f>
        <v>#REF!</v>
      </c>
      <c r="C67" s="15" t="e">
        <f>#REF!</f>
        <v>#REF!</v>
      </c>
      <c r="D67" s="15" t="e">
        <f>#REF!</f>
        <v>#REF!</v>
      </c>
      <c r="E67" s="16" t="e">
        <f>#REF!</f>
        <v>#REF!</v>
      </c>
      <c r="F67" s="89" t="e">
        <f>(C67+D67)*VLOOKUP(B67,'Building Information'!$A$26:$H$34,6,0)</f>
        <v>#REF!</v>
      </c>
      <c r="G67" s="31" t="e">
        <f>(C67+D67)*VLOOKUP(B67,'Building Information'!$A$26:$H$34,7,0)</f>
        <v>#REF!</v>
      </c>
      <c r="H67" s="90" t="e">
        <f>G67*VLOOKUP(B67,'Building Information'!$A$26:$H$34,8,0)</f>
        <v>#REF!</v>
      </c>
      <c r="I67" s="5" t="e">
        <f t="shared" si="30"/>
        <v>#REF!</v>
      </c>
      <c r="J67" s="15" t="e">
        <f>#REF!</f>
        <v>#REF!</v>
      </c>
      <c r="K67" s="15" t="e">
        <f>#REF!</f>
        <v>#REF!</v>
      </c>
      <c r="L67" s="16" t="e">
        <f t="shared" si="31"/>
        <v>#REF!</v>
      </c>
      <c r="M67" s="89" t="e">
        <f>(J67+K67)*VLOOKUP(I67,'Building Information'!$A$26:$H$34,6,0)</f>
        <v>#REF!</v>
      </c>
      <c r="N67" s="31" t="e">
        <f>(J67+K67)*VLOOKUP(I67,'Building Information'!$A$26:$H$34,7,0)</f>
        <v>#REF!</v>
      </c>
      <c r="O67" s="90" t="e">
        <f>N67*VLOOKUP(I67,'Building Information'!$A$26:$H$34,8,0)</f>
        <v>#REF!</v>
      </c>
      <c r="P67" s="58" t="e">
        <f t="shared" si="33"/>
        <v>#REF!</v>
      </c>
      <c r="Q67" s="59" t="e">
        <f t="shared" si="34"/>
        <v>#REF!</v>
      </c>
      <c r="R67" s="58" t="e">
        <f t="shared" si="32"/>
        <v>#REF!</v>
      </c>
      <c r="S67" s="62" t="e">
        <f t="shared" si="35"/>
        <v>#REF!</v>
      </c>
      <c r="T67" s="63" t="e">
        <f t="shared" si="36"/>
        <v>#REF!</v>
      </c>
      <c r="U67" s="59" t="e">
        <f t="shared" si="37"/>
        <v>#REF!</v>
      </c>
      <c r="V67" s="5"/>
      <c r="X67" s="31" t="e">
        <f>(C67+D67)*'Building Information'!E$34</f>
        <v>#REF!</v>
      </c>
      <c r="Y67" s="31" t="e">
        <f>(C67+D67)*'Building Information'!E$34</f>
        <v>#REF!</v>
      </c>
      <c r="Z67" s="31" t="e">
        <f>((C67+D67)-(J67+K67))*'Building Information'!E$34</f>
        <v>#REF!</v>
      </c>
      <c r="AA67" s="31" t="e">
        <f>((C67+D67)-(J67+K67))*'Building Information'!E$34</f>
        <v>#REF!</v>
      </c>
      <c r="AB67" s="31"/>
      <c r="AC67" s="31"/>
      <c r="AD67" s="31"/>
      <c r="AE67" s="90"/>
    </row>
    <row r="68" spans="1:31" x14ac:dyDescent="0.35">
      <c r="B68" s="6"/>
      <c r="C68" s="7"/>
      <c r="D68" s="7"/>
      <c r="E68" s="8"/>
      <c r="F68" s="91" t="e">
        <f>SUM(F58:F67)</f>
        <v>#REF!</v>
      </c>
      <c r="G68" s="92" t="e">
        <f t="shared" ref="G68:H68" si="38">SUM(G58:G67)</f>
        <v>#REF!</v>
      </c>
      <c r="H68" s="93" t="e">
        <f t="shared" si="38"/>
        <v>#REF!</v>
      </c>
      <c r="I68" s="7"/>
      <c r="J68" s="7"/>
      <c r="K68" s="7"/>
      <c r="L68" s="8"/>
      <c r="M68" s="91" t="e">
        <f>SUM(M58:M67)</f>
        <v>#REF!</v>
      </c>
      <c r="N68" s="92" t="e">
        <f>SUM(N58:N67)</f>
        <v>#REF!</v>
      </c>
      <c r="O68" s="93" t="e">
        <f>SUM(O58:O67)</f>
        <v>#REF!</v>
      </c>
      <c r="P68" s="60" t="e">
        <f t="shared" si="33"/>
        <v>#REF!</v>
      </c>
      <c r="Q68" s="61" t="e">
        <f>IF(F68=0,0,(F68-M68)/F68*100)</f>
        <v>#REF!</v>
      </c>
      <c r="R68" s="60" t="e">
        <f>(G68-N68)</f>
        <v>#REF!</v>
      </c>
      <c r="S68" s="61" t="e">
        <f>IF(G68=0,0,(G68-N68)/G68*100)</f>
        <v>#REF!</v>
      </c>
      <c r="T68" s="60" t="e">
        <f>(H68-O68)</f>
        <v>#REF!</v>
      </c>
      <c r="U68" s="61" t="e">
        <f>IF(H68=0,0,(H68-O68)/H68*100)</f>
        <v>#REF!</v>
      </c>
      <c r="V68" s="6"/>
      <c r="W68" s="7"/>
      <c r="X68" s="92" t="e">
        <f>SUM(X58:X67)</f>
        <v>#REF!</v>
      </c>
      <c r="Y68" s="92" t="e">
        <f>SUM(Y58:Y67)</f>
        <v>#REF!</v>
      </c>
      <c r="Z68" s="92" t="e">
        <f>SUM(Z58:Z67)</f>
        <v>#REF!</v>
      </c>
      <c r="AA68" s="92" t="e">
        <f>SUM(AA58:AA67)</f>
        <v>#REF!</v>
      </c>
      <c r="AB68" s="92" t="e">
        <f>Z68/$V$7</f>
        <v>#REF!</v>
      </c>
      <c r="AC68" s="92" t="e">
        <f>AA68/$W$7</f>
        <v>#REF!</v>
      </c>
      <c r="AD68" s="92" t="e">
        <f>Z68/X68</f>
        <v>#REF!</v>
      </c>
      <c r="AE68" s="93" t="e">
        <f>AA68/Y68</f>
        <v>#REF!</v>
      </c>
    </row>
    <row r="70" spans="1:31" ht="18.5" x14ac:dyDescent="0.45">
      <c r="A70" s="4" t="s">
        <v>417</v>
      </c>
    </row>
    <row r="71" spans="1:31" ht="18.5" x14ac:dyDescent="0.45">
      <c r="A71" s="4"/>
      <c r="B71" t="s">
        <v>374</v>
      </c>
      <c r="I71" t="s">
        <v>375</v>
      </c>
    </row>
    <row r="72" spans="1:31" x14ac:dyDescent="0.35">
      <c r="B72" s="10" t="s">
        <v>402</v>
      </c>
      <c r="C72" s="13"/>
      <c r="D72" s="13"/>
      <c r="E72" s="12"/>
      <c r="F72" s="10" t="s">
        <v>376</v>
      </c>
      <c r="G72" s="11" t="s">
        <v>377</v>
      </c>
      <c r="H72" s="14" t="s">
        <v>378</v>
      </c>
      <c r="I72" s="11" t="s">
        <v>402</v>
      </c>
      <c r="J72" s="13"/>
      <c r="K72" s="13"/>
      <c r="L72" s="12"/>
      <c r="M72" s="10" t="s">
        <v>376</v>
      </c>
      <c r="N72" s="11" t="s">
        <v>377</v>
      </c>
      <c r="O72" s="14" t="s">
        <v>378</v>
      </c>
      <c r="P72" s="10" t="s">
        <v>379</v>
      </c>
      <c r="Q72" s="14" t="s">
        <v>380</v>
      </c>
      <c r="R72" s="10" t="s">
        <v>381</v>
      </c>
      <c r="S72" s="14" t="s">
        <v>382</v>
      </c>
      <c r="T72" s="10" t="s">
        <v>383</v>
      </c>
      <c r="U72" s="14" t="s">
        <v>384</v>
      </c>
      <c r="V72" s="104"/>
      <c r="W72" s="13"/>
      <c r="X72" s="11" t="s">
        <v>387</v>
      </c>
      <c r="Y72" s="11" t="s">
        <v>388</v>
      </c>
      <c r="Z72" s="11" t="s">
        <v>389</v>
      </c>
      <c r="AA72" s="11" t="s">
        <v>390</v>
      </c>
      <c r="AB72" s="11" t="s">
        <v>391</v>
      </c>
      <c r="AC72" s="11" t="s">
        <v>392</v>
      </c>
      <c r="AD72" s="11" t="s">
        <v>414</v>
      </c>
      <c r="AE72" s="14" t="s">
        <v>415</v>
      </c>
    </row>
    <row r="73" spans="1:31" x14ac:dyDescent="0.35">
      <c r="B73" s="5" t="e">
        <f>#REF!</f>
        <v>#REF!</v>
      </c>
      <c r="C73" s="15" t="e">
        <f>#REF!</f>
        <v>#REF!</v>
      </c>
      <c r="D73" s="15" t="e">
        <f>#REF!</f>
        <v>#REF!</v>
      </c>
      <c r="E73" s="16" t="e">
        <f>#REF!</f>
        <v>#REF!</v>
      </c>
      <c r="F73" s="89" t="e">
        <f>(C73+D73)*VLOOKUP(B73,'Building Information'!$A$26:$H$34,6,0)</f>
        <v>#REF!</v>
      </c>
      <c r="G73" s="31" t="e">
        <f>(C73+D73)*VLOOKUP(B73,'Building Information'!$A$26:$H$34,7,0)</f>
        <v>#REF!</v>
      </c>
      <c r="H73" s="90" t="e">
        <f>G73*VLOOKUP(B73,'Building Information'!$A$26:$H$34,8,0)</f>
        <v>#REF!</v>
      </c>
      <c r="I73" s="5" t="e">
        <f t="shared" ref="I73:I82" si="39">B73</f>
        <v>#REF!</v>
      </c>
      <c r="J73" s="15" t="e">
        <f>#REF!</f>
        <v>#REF!</v>
      </c>
      <c r="K73" s="15" t="e">
        <f>#REF!</f>
        <v>#REF!</v>
      </c>
      <c r="L73" s="16" t="e">
        <f t="shared" ref="L73:L82" si="40">E73</f>
        <v>#REF!</v>
      </c>
      <c r="M73" s="89" t="e">
        <f>(J73+K73)*VLOOKUP(I73,'Building Information'!$A$26:$H$34,6,0)</f>
        <v>#REF!</v>
      </c>
      <c r="N73" s="31" t="e">
        <f>(J73+K73)*VLOOKUP(I73,'Building Information'!$A$26:$H$34,7,0)</f>
        <v>#REF!</v>
      </c>
      <c r="O73" s="90" t="e">
        <f>N73*VLOOKUP(I73,'Building Information'!$A$26:$H$34,8,0)</f>
        <v>#REF!</v>
      </c>
      <c r="P73" s="58" t="e">
        <f>(F73-M73)</f>
        <v>#REF!</v>
      </c>
      <c r="Q73" s="59" t="e">
        <f>IF(F73=0,0,(F73-M73)/F73*100)</f>
        <v>#REF!</v>
      </c>
      <c r="R73" s="58" t="e">
        <f t="shared" ref="R73:R82" si="41">(G73-N73)</f>
        <v>#REF!</v>
      </c>
      <c r="S73" s="62" t="e">
        <f>IF(G73=0,0,(G73-N73)/G73*100)</f>
        <v>#REF!</v>
      </c>
      <c r="T73" s="63" t="e">
        <f>(H73-O73)</f>
        <v>#REF!</v>
      </c>
      <c r="U73" s="59" t="e">
        <f>IF(H73=0,0,(H73-O73)/H73*100)</f>
        <v>#REF!</v>
      </c>
      <c r="V73" s="5"/>
      <c r="X73" s="31" t="e">
        <f>(C73+D73)*'Building Information'!E$26</f>
        <v>#REF!</v>
      </c>
      <c r="Y73" s="31" t="e">
        <f>(C73+D73)*'Building Information'!E$26</f>
        <v>#REF!</v>
      </c>
      <c r="Z73" s="31" t="e">
        <f>((C73+D73)-(J73+K73))*'Building Information'!E$26</f>
        <v>#REF!</v>
      </c>
      <c r="AA73" s="31" t="e">
        <f>((C73+D73)-(J73+K73))*'Building Information'!E$26</f>
        <v>#REF!</v>
      </c>
      <c r="AB73" s="31"/>
      <c r="AC73" s="31"/>
      <c r="AD73" s="31"/>
      <c r="AE73" s="90"/>
    </row>
    <row r="74" spans="1:31" x14ac:dyDescent="0.35">
      <c r="B74" s="5" t="e">
        <f>#REF!</f>
        <v>#REF!</v>
      </c>
      <c r="C74" s="15" t="e">
        <f>#REF!</f>
        <v>#REF!</v>
      </c>
      <c r="D74" s="15" t="e">
        <f>#REF!</f>
        <v>#REF!</v>
      </c>
      <c r="E74" s="16" t="e">
        <f>#REF!</f>
        <v>#REF!</v>
      </c>
      <c r="F74" s="89" t="e">
        <f>(C74+D74)*VLOOKUP(B74,'Building Information'!$A$26:$H$34,6,0)</f>
        <v>#REF!</v>
      </c>
      <c r="G74" s="31" t="e">
        <f>(C74+D74)*VLOOKUP(B74,'Building Information'!$A$26:$H$34,7,0)</f>
        <v>#REF!</v>
      </c>
      <c r="H74" s="90" t="e">
        <f>G74*VLOOKUP(B74,'Building Information'!$A$26:$H$34,8,0)</f>
        <v>#REF!</v>
      </c>
      <c r="I74" s="5" t="e">
        <f t="shared" si="39"/>
        <v>#REF!</v>
      </c>
      <c r="J74" s="15" t="e">
        <f>#REF!</f>
        <v>#REF!</v>
      </c>
      <c r="K74" s="15" t="e">
        <f>#REF!</f>
        <v>#REF!</v>
      </c>
      <c r="L74" s="16" t="e">
        <f t="shared" si="40"/>
        <v>#REF!</v>
      </c>
      <c r="M74" s="89" t="e">
        <f>(J74+K74)*VLOOKUP(I74,'Building Information'!$A$26:$H$34,6,0)</f>
        <v>#REF!</v>
      </c>
      <c r="N74" s="31" t="e">
        <f>(J74+K74)*VLOOKUP(I74,'Building Information'!$A$26:$H$34,7,0)</f>
        <v>#REF!</v>
      </c>
      <c r="O74" s="90" t="e">
        <f>N74*VLOOKUP(I74,'Building Information'!$A$26:$H$34,8,0)</f>
        <v>#REF!</v>
      </c>
      <c r="P74" s="58" t="e">
        <f t="shared" ref="P74:P83" si="42">(F74-M74)</f>
        <v>#REF!</v>
      </c>
      <c r="Q74" s="59" t="e">
        <f t="shared" ref="Q74:Q82" si="43">IF(F74=0,0,(F74-M74)/F74*100)</f>
        <v>#REF!</v>
      </c>
      <c r="R74" s="58" t="e">
        <f t="shared" si="41"/>
        <v>#REF!</v>
      </c>
      <c r="S74" s="62" t="e">
        <f t="shared" ref="S74:S82" si="44">IF(G74=0,0,(G74-N74)/G74*100)</f>
        <v>#REF!</v>
      </c>
      <c r="T74" s="63" t="e">
        <f t="shared" ref="T74:T82" si="45">(H74-O74)</f>
        <v>#REF!</v>
      </c>
      <c r="U74" s="59" t="e">
        <f t="shared" ref="U74:U82" si="46">IF(H74=0,0,(H74-O74)/H74*100)</f>
        <v>#REF!</v>
      </c>
      <c r="V74" s="5"/>
      <c r="X74" s="31" t="e">
        <f>(C74+D74)*'Building Information'!E$27</f>
        <v>#REF!</v>
      </c>
      <c r="Y74" s="31" t="e">
        <f>(C74+D74)*'Building Information'!E$27</f>
        <v>#REF!</v>
      </c>
      <c r="Z74" s="31" t="e">
        <f>((C74+D74)-(J74+K74))*'Building Information'!E$27</f>
        <v>#REF!</v>
      </c>
      <c r="AA74" s="31" t="e">
        <f>((C74+D74)-(J74+K74))*'Building Information'!E$27</f>
        <v>#REF!</v>
      </c>
      <c r="AB74" s="31"/>
      <c r="AC74" s="31"/>
      <c r="AD74" s="31"/>
      <c r="AE74" s="90"/>
    </row>
    <row r="75" spans="1:31" x14ac:dyDescent="0.35">
      <c r="B75" s="5" t="e">
        <f>#REF!</f>
        <v>#REF!</v>
      </c>
      <c r="C75" s="15" t="e">
        <f>#REF!</f>
        <v>#REF!</v>
      </c>
      <c r="D75" s="15" t="e">
        <f>#REF!</f>
        <v>#REF!</v>
      </c>
      <c r="E75" s="16" t="e">
        <f>#REF!</f>
        <v>#REF!</v>
      </c>
      <c r="F75" s="89" t="e">
        <f>(C75+D75)*VLOOKUP(B75,'Building Information'!$A$26:$H$34,6,0)</f>
        <v>#REF!</v>
      </c>
      <c r="G75" s="31" t="e">
        <f>(C75+D75)*VLOOKUP(B75,'Building Information'!$A$26:$H$34,7,0)</f>
        <v>#REF!</v>
      </c>
      <c r="H75" s="90" t="e">
        <f>G75*VLOOKUP(B75,'Building Information'!$A$26:$H$34,8,0)</f>
        <v>#REF!</v>
      </c>
      <c r="I75" s="5" t="e">
        <f t="shared" si="39"/>
        <v>#REF!</v>
      </c>
      <c r="J75" s="15" t="e">
        <f>#REF!</f>
        <v>#REF!</v>
      </c>
      <c r="K75" s="15" t="e">
        <f>#REF!</f>
        <v>#REF!</v>
      </c>
      <c r="L75" s="16" t="e">
        <f t="shared" si="40"/>
        <v>#REF!</v>
      </c>
      <c r="M75" s="89" t="e">
        <f>(J75+K75)*VLOOKUP(I75,'Building Information'!$A$26:$H$34,6,0)</f>
        <v>#REF!</v>
      </c>
      <c r="N75" s="31" t="e">
        <f>(J75+K75)*VLOOKUP(I75,'Building Information'!$A$26:$H$34,7,0)</f>
        <v>#REF!</v>
      </c>
      <c r="O75" s="90" t="e">
        <f>N75*VLOOKUP(I75,'Building Information'!$A$26:$H$34,8,0)</f>
        <v>#REF!</v>
      </c>
      <c r="P75" s="58" t="e">
        <f t="shared" si="42"/>
        <v>#REF!</v>
      </c>
      <c r="Q75" s="59" t="e">
        <f t="shared" si="43"/>
        <v>#REF!</v>
      </c>
      <c r="R75" s="58" t="e">
        <f t="shared" si="41"/>
        <v>#REF!</v>
      </c>
      <c r="S75" s="62" t="e">
        <f t="shared" si="44"/>
        <v>#REF!</v>
      </c>
      <c r="T75" s="63" t="e">
        <f t="shared" si="45"/>
        <v>#REF!</v>
      </c>
      <c r="U75" s="59" t="e">
        <f t="shared" si="46"/>
        <v>#REF!</v>
      </c>
      <c r="V75" s="5"/>
      <c r="X75" s="31" t="e">
        <f>(C75+D75)*'Building Information'!E$28</f>
        <v>#REF!</v>
      </c>
      <c r="Y75" s="31" t="e">
        <f>(C75+D75)*'Building Information'!E$28</f>
        <v>#REF!</v>
      </c>
      <c r="Z75" s="31" t="e">
        <f>((C75+D75)-(J75+K75))*'Building Information'!E$28</f>
        <v>#REF!</v>
      </c>
      <c r="AA75" s="31" t="e">
        <f>((C75+D75)-(J75+K75))*'Building Information'!E$28</f>
        <v>#REF!</v>
      </c>
      <c r="AB75" s="31"/>
      <c r="AC75" s="31"/>
      <c r="AD75" s="31"/>
      <c r="AE75" s="90"/>
    </row>
    <row r="76" spans="1:31" x14ac:dyDescent="0.35">
      <c r="B76" s="5" t="e">
        <f>#REF!</f>
        <v>#REF!</v>
      </c>
      <c r="C76" s="15" t="e">
        <f>#REF!</f>
        <v>#REF!</v>
      </c>
      <c r="D76" s="15" t="e">
        <f>#REF!</f>
        <v>#REF!</v>
      </c>
      <c r="E76" s="16" t="e">
        <f>#REF!</f>
        <v>#REF!</v>
      </c>
      <c r="F76" s="89" t="e">
        <f>(C76+D76)*VLOOKUP(B76,'Building Information'!$A$26:$H$34,6,0)</f>
        <v>#REF!</v>
      </c>
      <c r="G76" s="31" t="e">
        <f>(C76+D76)*VLOOKUP(B76,'Building Information'!$A$26:$H$34,7,0)</f>
        <v>#REF!</v>
      </c>
      <c r="H76" s="90" t="e">
        <f>G76*VLOOKUP(B76,'Building Information'!$A$26:$H$34,8,0)</f>
        <v>#REF!</v>
      </c>
      <c r="I76" s="5" t="e">
        <f t="shared" si="39"/>
        <v>#REF!</v>
      </c>
      <c r="J76" s="15" t="e">
        <f>#REF!</f>
        <v>#REF!</v>
      </c>
      <c r="K76" s="15" t="e">
        <f>#REF!</f>
        <v>#REF!</v>
      </c>
      <c r="L76" s="16" t="e">
        <f t="shared" si="40"/>
        <v>#REF!</v>
      </c>
      <c r="M76" s="89" t="e">
        <f>(J76+K76)*VLOOKUP(I76,'Building Information'!$A$26:$H$34,6,0)</f>
        <v>#REF!</v>
      </c>
      <c r="N76" s="31" t="e">
        <f>(J76+K76)*VLOOKUP(I76,'Building Information'!$A$26:$H$34,7,0)</f>
        <v>#REF!</v>
      </c>
      <c r="O76" s="90" t="e">
        <f>N76*VLOOKUP(I76,'Building Information'!$A$26:$H$34,8,0)</f>
        <v>#REF!</v>
      </c>
      <c r="P76" s="58" t="e">
        <f t="shared" si="42"/>
        <v>#REF!</v>
      </c>
      <c r="Q76" s="59" t="e">
        <f t="shared" si="43"/>
        <v>#REF!</v>
      </c>
      <c r="R76" s="58" t="e">
        <f t="shared" si="41"/>
        <v>#REF!</v>
      </c>
      <c r="S76" s="62" t="e">
        <f t="shared" si="44"/>
        <v>#REF!</v>
      </c>
      <c r="T76" s="63" t="e">
        <f t="shared" si="45"/>
        <v>#REF!</v>
      </c>
      <c r="U76" s="59" t="e">
        <f t="shared" si="46"/>
        <v>#REF!</v>
      </c>
      <c r="V76" s="5"/>
      <c r="X76" s="31" t="e">
        <f>(C76+D76)*'Building Information'!E$29</f>
        <v>#REF!</v>
      </c>
      <c r="Y76" s="31" t="e">
        <f>(C76+D76)*'Building Information'!E$29</f>
        <v>#REF!</v>
      </c>
      <c r="Z76" s="31" t="e">
        <f>((C76+D76)-(J76+K76))*'Building Information'!E$29</f>
        <v>#REF!</v>
      </c>
      <c r="AA76" s="31" t="e">
        <f>((C76+D76)-(J76+K76))*'Building Information'!E$29</f>
        <v>#REF!</v>
      </c>
      <c r="AB76" s="31"/>
      <c r="AC76" s="31"/>
      <c r="AD76" s="31"/>
      <c r="AE76" s="90"/>
    </row>
    <row r="77" spans="1:31" x14ac:dyDescent="0.35">
      <c r="B77" s="5" t="e">
        <f>#REF!</f>
        <v>#REF!</v>
      </c>
      <c r="C77" s="15" t="e">
        <f>#REF!</f>
        <v>#REF!</v>
      </c>
      <c r="D77" s="15" t="e">
        <f>#REF!</f>
        <v>#REF!</v>
      </c>
      <c r="E77" s="16" t="e">
        <f>#REF!</f>
        <v>#REF!</v>
      </c>
      <c r="F77" s="89" t="e">
        <f>(C77+D77)*VLOOKUP(B77,'Building Information'!$A$26:$H$34,6,0)</f>
        <v>#REF!</v>
      </c>
      <c r="G77" s="31" t="e">
        <f>(C77+D77)*VLOOKUP(B77,'Building Information'!$A$26:$H$34,7,0)</f>
        <v>#REF!</v>
      </c>
      <c r="H77" s="90" t="e">
        <f>G77*VLOOKUP(B77,'Building Information'!$A$26:$H$34,8,0)</f>
        <v>#REF!</v>
      </c>
      <c r="I77" s="5" t="e">
        <f t="shared" si="39"/>
        <v>#REF!</v>
      </c>
      <c r="J77" s="15" t="e">
        <f>#REF!</f>
        <v>#REF!</v>
      </c>
      <c r="K77" s="15" t="e">
        <f>#REF!</f>
        <v>#REF!</v>
      </c>
      <c r="L77" s="16" t="e">
        <f t="shared" si="40"/>
        <v>#REF!</v>
      </c>
      <c r="M77" s="89" t="e">
        <f>(J77+K77)*VLOOKUP(I77,'Building Information'!$A$26:$H$34,6,0)</f>
        <v>#REF!</v>
      </c>
      <c r="N77" s="31" t="e">
        <f>(J77+K77)*VLOOKUP(I77,'Building Information'!$A$26:$H$34,7,0)</f>
        <v>#REF!</v>
      </c>
      <c r="O77" s="90" t="e">
        <f>N77*VLOOKUP(I77,'Building Information'!$A$26:$H$34,8,0)</f>
        <v>#REF!</v>
      </c>
      <c r="P77" s="58" t="e">
        <f t="shared" si="42"/>
        <v>#REF!</v>
      </c>
      <c r="Q77" s="59" t="e">
        <f t="shared" si="43"/>
        <v>#REF!</v>
      </c>
      <c r="R77" s="58" t="e">
        <f t="shared" si="41"/>
        <v>#REF!</v>
      </c>
      <c r="S77" s="62" t="e">
        <f t="shared" si="44"/>
        <v>#REF!</v>
      </c>
      <c r="T77" s="63" t="e">
        <f t="shared" si="45"/>
        <v>#REF!</v>
      </c>
      <c r="U77" s="59" t="e">
        <f t="shared" si="46"/>
        <v>#REF!</v>
      </c>
      <c r="V77" s="5"/>
      <c r="X77" s="31" t="e">
        <f>(C77+D77)*'Building Information'!#REF!</f>
        <v>#REF!</v>
      </c>
      <c r="Y77" s="31" t="e">
        <f>(C77+D77)*'Building Information'!#REF!</f>
        <v>#REF!</v>
      </c>
      <c r="Z77" s="31" t="e">
        <f>((C77+D77)-(J77+K77))*'Building Information'!#REF!</f>
        <v>#REF!</v>
      </c>
      <c r="AA77" s="31" t="e">
        <f>((C77+D77)-(J77+K77))*'Building Information'!#REF!</f>
        <v>#REF!</v>
      </c>
      <c r="AB77" s="31"/>
      <c r="AC77" s="31"/>
      <c r="AD77" s="31"/>
      <c r="AE77" s="90"/>
    </row>
    <row r="78" spans="1:31" x14ac:dyDescent="0.35">
      <c r="B78" s="5" t="e">
        <f>#REF!</f>
        <v>#REF!</v>
      </c>
      <c r="C78" s="15" t="e">
        <f>#REF!</f>
        <v>#REF!</v>
      </c>
      <c r="D78" s="15" t="e">
        <f>#REF!</f>
        <v>#REF!</v>
      </c>
      <c r="E78" s="16" t="e">
        <f>#REF!</f>
        <v>#REF!</v>
      </c>
      <c r="F78" s="89" t="e">
        <f>(C78+D78)*VLOOKUP(B78,'Building Information'!$A$26:$H$34,6,0)</f>
        <v>#REF!</v>
      </c>
      <c r="G78" s="31" t="e">
        <f>(C78+D78)*VLOOKUP(B78,'Building Information'!$A$26:$H$34,7,0)</f>
        <v>#REF!</v>
      </c>
      <c r="H78" s="90" t="e">
        <f>G78*VLOOKUP(B78,'Building Information'!$A$26:$H$34,8,0)</f>
        <v>#REF!</v>
      </c>
      <c r="I78" s="5" t="e">
        <f t="shared" si="39"/>
        <v>#REF!</v>
      </c>
      <c r="J78" s="15" t="e">
        <f>#REF!</f>
        <v>#REF!</v>
      </c>
      <c r="K78" s="15" t="e">
        <f>#REF!</f>
        <v>#REF!</v>
      </c>
      <c r="L78" s="16" t="e">
        <f t="shared" si="40"/>
        <v>#REF!</v>
      </c>
      <c r="M78" s="89" t="e">
        <f>(J78+K78)*VLOOKUP(I78,'Building Information'!$A$26:$H$34,6,0)</f>
        <v>#REF!</v>
      </c>
      <c r="N78" s="31" t="e">
        <f>(J78+K78)*VLOOKUP(I78,'Building Information'!$A$26:$H$34,7,0)</f>
        <v>#REF!</v>
      </c>
      <c r="O78" s="90" t="e">
        <f>N78*VLOOKUP(I78,'Building Information'!$A$26:$H$34,8,0)</f>
        <v>#REF!</v>
      </c>
      <c r="P78" s="58" t="e">
        <f t="shared" si="42"/>
        <v>#REF!</v>
      </c>
      <c r="Q78" s="59" t="e">
        <f t="shared" si="43"/>
        <v>#REF!</v>
      </c>
      <c r="R78" s="58" t="e">
        <f t="shared" si="41"/>
        <v>#REF!</v>
      </c>
      <c r="S78" s="62" t="e">
        <f t="shared" si="44"/>
        <v>#REF!</v>
      </c>
      <c r="T78" s="63" t="e">
        <f t="shared" si="45"/>
        <v>#REF!</v>
      </c>
      <c r="U78" s="59" t="e">
        <f t="shared" si="46"/>
        <v>#REF!</v>
      </c>
      <c r="V78" s="5"/>
      <c r="X78" s="31" t="e">
        <f>(C78+D78)*'Building Information'!E$30</f>
        <v>#REF!</v>
      </c>
      <c r="Y78" s="31"/>
      <c r="Z78" s="31" t="e">
        <f>((C78+D78)-(J78+K78))*'Building Information'!E$30</f>
        <v>#REF!</v>
      </c>
      <c r="AA78" s="31"/>
      <c r="AB78" s="31"/>
      <c r="AC78" s="31"/>
      <c r="AD78" s="31"/>
      <c r="AE78" s="90"/>
    </row>
    <row r="79" spans="1:31" x14ac:dyDescent="0.35">
      <c r="B79" s="5" t="e">
        <f>#REF!</f>
        <v>#REF!</v>
      </c>
      <c r="C79" s="15" t="e">
        <f>#REF!</f>
        <v>#REF!</v>
      </c>
      <c r="D79" s="15" t="e">
        <f>#REF!</f>
        <v>#REF!</v>
      </c>
      <c r="E79" s="16" t="e">
        <f>#REF!</f>
        <v>#REF!</v>
      </c>
      <c r="F79" s="89" t="e">
        <f>(C79+D79)*VLOOKUP(B79,'Building Information'!$A$26:$H$34,6,0)</f>
        <v>#REF!</v>
      </c>
      <c r="G79" s="31" t="e">
        <f>(C79+D79)*VLOOKUP(B79,'Building Information'!$A$26:$H$34,7,0)</f>
        <v>#REF!</v>
      </c>
      <c r="H79" s="90" t="e">
        <f>G79*VLOOKUP(B79,'Building Information'!$A$26:$H$34,8,0)</f>
        <v>#REF!</v>
      </c>
      <c r="I79" s="5" t="e">
        <f t="shared" si="39"/>
        <v>#REF!</v>
      </c>
      <c r="J79" s="15" t="e">
        <f>#REF!</f>
        <v>#REF!</v>
      </c>
      <c r="K79" s="15" t="e">
        <f>#REF!</f>
        <v>#REF!</v>
      </c>
      <c r="L79" s="16" t="e">
        <f t="shared" si="40"/>
        <v>#REF!</v>
      </c>
      <c r="M79" s="89" t="e">
        <f>(J79+K79)*VLOOKUP(I79,'Building Information'!$A$26:$H$34,6,0)</f>
        <v>#REF!</v>
      </c>
      <c r="N79" s="31" t="e">
        <f>(J79+K79)*VLOOKUP(I79,'Building Information'!$A$26:$H$34,7,0)</f>
        <v>#REF!</v>
      </c>
      <c r="O79" s="90" t="e">
        <f>N79*VLOOKUP(I79,'Building Information'!$A$26:$H$34,8,0)</f>
        <v>#REF!</v>
      </c>
      <c r="P79" s="58" t="e">
        <f t="shared" si="42"/>
        <v>#REF!</v>
      </c>
      <c r="Q79" s="59" t="e">
        <f t="shared" si="43"/>
        <v>#REF!</v>
      </c>
      <c r="R79" s="58" t="e">
        <f t="shared" si="41"/>
        <v>#REF!</v>
      </c>
      <c r="S79" s="62" t="e">
        <f t="shared" si="44"/>
        <v>#REF!</v>
      </c>
      <c r="T79" s="63" t="e">
        <f t="shared" si="45"/>
        <v>#REF!</v>
      </c>
      <c r="U79" s="59" t="e">
        <f t="shared" si="46"/>
        <v>#REF!</v>
      </c>
      <c r="V79" s="5"/>
      <c r="X79" s="31" t="e">
        <f>(C79+D79)*'Building Information'!E$31</f>
        <v>#REF!</v>
      </c>
      <c r="Y79" s="31"/>
      <c r="Z79" s="31" t="e">
        <f>((C79+D79)-(J79+K79))*'Building Information'!E$31</f>
        <v>#REF!</v>
      </c>
      <c r="AA79" s="31"/>
      <c r="AB79" s="31"/>
      <c r="AC79" s="31"/>
      <c r="AD79" s="31"/>
      <c r="AE79" s="90"/>
    </row>
    <row r="80" spans="1:31" x14ac:dyDescent="0.35">
      <c r="B80" s="5" t="e">
        <f>#REF!</f>
        <v>#REF!</v>
      </c>
      <c r="C80" s="15" t="e">
        <f>#REF!</f>
        <v>#REF!</v>
      </c>
      <c r="D80" s="15" t="e">
        <f>#REF!</f>
        <v>#REF!</v>
      </c>
      <c r="E80" s="16" t="e">
        <f>#REF!</f>
        <v>#REF!</v>
      </c>
      <c r="F80" s="89" t="e">
        <f>(C80+D80)*VLOOKUP(B80,'Building Information'!$A$26:$H$34,6,0)</f>
        <v>#REF!</v>
      </c>
      <c r="G80" s="31" t="e">
        <f>(C80+D80)*VLOOKUP(B80,'Building Information'!$A$26:$H$34,7,0)</f>
        <v>#REF!</v>
      </c>
      <c r="H80" s="90" t="e">
        <f>G80*VLOOKUP(B80,'Building Information'!$A$26:$H$34,8,0)</f>
        <v>#REF!</v>
      </c>
      <c r="I80" s="5" t="e">
        <f t="shared" si="39"/>
        <v>#REF!</v>
      </c>
      <c r="J80" s="15" t="e">
        <f>#REF!</f>
        <v>#REF!</v>
      </c>
      <c r="K80" s="15" t="e">
        <f>#REF!</f>
        <v>#REF!</v>
      </c>
      <c r="L80" s="16" t="e">
        <f t="shared" si="40"/>
        <v>#REF!</v>
      </c>
      <c r="M80" s="89" t="e">
        <f>(J80+K80)*VLOOKUP(I80,'Building Information'!$A$26:$H$34,6,0)</f>
        <v>#REF!</v>
      </c>
      <c r="N80" s="31" t="e">
        <f>(J80+K80)*VLOOKUP(I80,'Building Information'!$A$26:$H$34,7,0)</f>
        <v>#REF!</v>
      </c>
      <c r="O80" s="90" t="e">
        <f>N80*VLOOKUP(I80,'Building Information'!$A$26:$H$34,8,0)</f>
        <v>#REF!</v>
      </c>
      <c r="P80" s="58" t="e">
        <f t="shared" si="42"/>
        <v>#REF!</v>
      </c>
      <c r="Q80" s="59" t="e">
        <f t="shared" si="43"/>
        <v>#REF!</v>
      </c>
      <c r="R80" s="58" t="e">
        <f t="shared" si="41"/>
        <v>#REF!</v>
      </c>
      <c r="S80" s="62" t="e">
        <f t="shared" si="44"/>
        <v>#REF!</v>
      </c>
      <c r="T80" s="63" t="e">
        <f t="shared" si="45"/>
        <v>#REF!</v>
      </c>
      <c r="U80" s="59" t="e">
        <f t="shared" si="46"/>
        <v>#REF!</v>
      </c>
      <c r="V80" s="5"/>
      <c r="X80" s="31" t="e">
        <f>(C80+D80)*'Building Information'!E$32</f>
        <v>#REF!</v>
      </c>
      <c r="Y80" s="31" t="e">
        <f>(C80+D80)*'Building Information'!E$32</f>
        <v>#REF!</v>
      </c>
      <c r="Z80" s="31" t="e">
        <f>((C80+D80)-(J80+K80))*'Building Information'!E$32</f>
        <v>#REF!</v>
      </c>
      <c r="AA80" s="31" t="e">
        <f>((C80+D80)-(J80+K80))*'Building Information'!E$32</f>
        <v>#REF!</v>
      </c>
      <c r="AB80" s="31"/>
      <c r="AC80" s="31"/>
      <c r="AD80" s="31"/>
      <c r="AE80" s="90"/>
    </row>
    <row r="81" spans="1:31" x14ac:dyDescent="0.35">
      <c r="B81" s="5" t="e">
        <f>#REF!</f>
        <v>#REF!</v>
      </c>
      <c r="C81" s="15" t="e">
        <f>#REF!</f>
        <v>#REF!</v>
      </c>
      <c r="D81" s="15" t="e">
        <f>#REF!</f>
        <v>#REF!</v>
      </c>
      <c r="E81" s="16" t="e">
        <f>#REF!</f>
        <v>#REF!</v>
      </c>
      <c r="F81" s="89" t="e">
        <f>(C81+D81)*VLOOKUP(B81,'Building Information'!$A$26:$H$34,6,0)</f>
        <v>#REF!</v>
      </c>
      <c r="G81" s="31" t="e">
        <f>(C81+D81)*VLOOKUP(B81,'Building Information'!$A$26:$H$34,7,0)</f>
        <v>#REF!</v>
      </c>
      <c r="H81" s="90" t="e">
        <f>G81*VLOOKUP(B81,'Building Information'!$A$26:$H$34,8,0)</f>
        <v>#REF!</v>
      </c>
      <c r="I81" s="5" t="e">
        <f t="shared" si="39"/>
        <v>#REF!</v>
      </c>
      <c r="J81" s="15" t="e">
        <f>#REF!</f>
        <v>#REF!</v>
      </c>
      <c r="K81" s="15" t="e">
        <f>#REF!</f>
        <v>#REF!</v>
      </c>
      <c r="L81" s="16" t="e">
        <f t="shared" si="40"/>
        <v>#REF!</v>
      </c>
      <c r="M81" s="89" t="e">
        <f>(J81+K81)*VLOOKUP(I81,'Building Information'!$A$26:$H$34,6,0)</f>
        <v>#REF!</v>
      </c>
      <c r="N81" s="31" t="e">
        <f>(J81+K81)*VLOOKUP(I81,'Building Information'!$A$26:$H$34,7,0)</f>
        <v>#REF!</v>
      </c>
      <c r="O81" s="90" t="e">
        <f>N81*VLOOKUP(I81,'Building Information'!$A$26:$H$34,8,0)</f>
        <v>#REF!</v>
      </c>
      <c r="P81" s="58" t="e">
        <f t="shared" si="42"/>
        <v>#REF!</v>
      </c>
      <c r="Q81" s="59" t="e">
        <f t="shared" si="43"/>
        <v>#REF!</v>
      </c>
      <c r="R81" s="58" t="e">
        <f t="shared" si="41"/>
        <v>#REF!</v>
      </c>
      <c r="S81" s="62" t="e">
        <f t="shared" si="44"/>
        <v>#REF!</v>
      </c>
      <c r="T81" s="63" t="e">
        <f t="shared" si="45"/>
        <v>#REF!</v>
      </c>
      <c r="U81" s="59" t="e">
        <f t="shared" si="46"/>
        <v>#REF!</v>
      </c>
      <c r="V81" s="5"/>
      <c r="X81" s="31" t="e">
        <f>(C81+D81)*'Building Information'!E$33</f>
        <v>#REF!</v>
      </c>
      <c r="Y81" s="31" t="e">
        <f>(C81+D81)*'Building Information'!E$33</f>
        <v>#REF!</v>
      </c>
      <c r="Z81" s="31" t="e">
        <f>((C81+D81)-(J81+K81))*'Building Information'!E$33</f>
        <v>#REF!</v>
      </c>
      <c r="AA81" s="31" t="e">
        <f>((C81+D81)-(J81+K81))*'Building Information'!E$33</f>
        <v>#REF!</v>
      </c>
      <c r="AB81" s="31"/>
      <c r="AC81" s="31"/>
      <c r="AD81" s="31"/>
      <c r="AE81" s="90"/>
    </row>
    <row r="82" spans="1:31" x14ac:dyDescent="0.35">
      <c r="B82" s="5" t="e">
        <f>#REF!</f>
        <v>#REF!</v>
      </c>
      <c r="C82" s="15" t="e">
        <f>#REF!</f>
        <v>#REF!</v>
      </c>
      <c r="D82" s="15" t="e">
        <f>#REF!</f>
        <v>#REF!</v>
      </c>
      <c r="E82" s="16" t="e">
        <f>#REF!</f>
        <v>#REF!</v>
      </c>
      <c r="F82" s="89" t="e">
        <f>(C82+D82)*VLOOKUP(B82,'Building Information'!$A$26:$H$34,6,0)</f>
        <v>#REF!</v>
      </c>
      <c r="G82" s="31" t="e">
        <f>(C82+D82)*VLOOKUP(B82,'Building Information'!$A$26:$H$34,7,0)</f>
        <v>#REF!</v>
      </c>
      <c r="H82" s="90" t="e">
        <f>G82*VLOOKUP(B82,'Building Information'!$A$26:$H$34,8,0)</f>
        <v>#REF!</v>
      </c>
      <c r="I82" s="5" t="e">
        <f t="shared" si="39"/>
        <v>#REF!</v>
      </c>
      <c r="J82" s="15" t="e">
        <f>#REF!</f>
        <v>#REF!</v>
      </c>
      <c r="K82" s="15" t="e">
        <f>#REF!</f>
        <v>#REF!</v>
      </c>
      <c r="L82" s="16" t="e">
        <f t="shared" si="40"/>
        <v>#REF!</v>
      </c>
      <c r="M82" s="89" t="e">
        <f>(J82+K82)*VLOOKUP(I82,'Building Information'!$A$26:$H$34,6,0)</f>
        <v>#REF!</v>
      </c>
      <c r="N82" s="31" t="e">
        <f>(J82+K82)*VLOOKUP(I82,'Building Information'!$A$26:$H$34,7,0)</f>
        <v>#REF!</v>
      </c>
      <c r="O82" s="90" t="e">
        <f>N82*VLOOKUP(I82,'Building Information'!$A$26:$H$34,8,0)</f>
        <v>#REF!</v>
      </c>
      <c r="P82" s="58" t="e">
        <f t="shared" si="42"/>
        <v>#REF!</v>
      </c>
      <c r="Q82" s="59" t="e">
        <f t="shared" si="43"/>
        <v>#REF!</v>
      </c>
      <c r="R82" s="58" t="e">
        <f t="shared" si="41"/>
        <v>#REF!</v>
      </c>
      <c r="S82" s="62" t="e">
        <f t="shared" si="44"/>
        <v>#REF!</v>
      </c>
      <c r="T82" s="63" t="e">
        <f t="shared" si="45"/>
        <v>#REF!</v>
      </c>
      <c r="U82" s="59" t="e">
        <f t="shared" si="46"/>
        <v>#REF!</v>
      </c>
      <c r="V82" s="5"/>
      <c r="X82" s="31" t="e">
        <f>(C82+D82)*'Building Information'!E$34</f>
        <v>#REF!</v>
      </c>
      <c r="Y82" s="31" t="e">
        <f>(C82+D82)*'Building Information'!E$34</f>
        <v>#REF!</v>
      </c>
      <c r="Z82" s="31" t="e">
        <f>((C82+D82)-(J82+K82))*'Building Information'!E$34</f>
        <v>#REF!</v>
      </c>
      <c r="AA82" s="31" t="e">
        <f>((C82+D82)-(J82+K82))*'Building Information'!E$34</f>
        <v>#REF!</v>
      </c>
      <c r="AB82" s="31"/>
      <c r="AC82" s="31"/>
      <c r="AD82" s="31"/>
      <c r="AE82" s="90"/>
    </row>
    <row r="83" spans="1:31" x14ac:dyDescent="0.35">
      <c r="B83" s="6"/>
      <c r="C83" s="7"/>
      <c r="D83" s="7"/>
      <c r="E83" s="8"/>
      <c r="F83" s="91" t="e">
        <f>SUM(F73:F82)</f>
        <v>#REF!</v>
      </c>
      <c r="G83" s="92" t="e">
        <f t="shared" ref="G83:H83" si="47">SUM(G73:G82)</f>
        <v>#REF!</v>
      </c>
      <c r="H83" s="93" t="e">
        <f t="shared" si="47"/>
        <v>#REF!</v>
      </c>
      <c r="I83" s="7"/>
      <c r="J83" s="7"/>
      <c r="K83" s="7"/>
      <c r="L83" s="8"/>
      <c r="M83" s="91" t="e">
        <f>SUM(M73:M82)</f>
        <v>#REF!</v>
      </c>
      <c r="N83" s="92" t="e">
        <f>SUM(N73:N82)</f>
        <v>#REF!</v>
      </c>
      <c r="O83" s="93" t="e">
        <f>SUM(O73:O82)</f>
        <v>#REF!</v>
      </c>
      <c r="P83" s="60" t="e">
        <f t="shared" si="42"/>
        <v>#REF!</v>
      </c>
      <c r="Q83" s="61" t="e">
        <f>IF(F83=0,0,(F83-M83)/F83*100)</f>
        <v>#REF!</v>
      </c>
      <c r="R83" s="60" t="e">
        <f>(G83-N83)</f>
        <v>#REF!</v>
      </c>
      <c r="S83" s="61" t="e">
        <f>IF(G83=0,0,(G83-N83)/G83*100)</f>
        <v>#REF!</v>
      </c>
      <c r="T83" s="60" t="e">
        <f>(H83-O83)</f>
        <v>#REF!</v>
      </c>
      <c r="U83" s="61" t="e">
        <f>IF(H83=0,0,(H83-O83)/H83*100)</f>
        <v>#REF!</v>
      </c>
      <c r="V83" s="6"/>
      <c r="W83" s="7"/>
      <c r="X83" s="92" t="e">
        <f>SUM(X73:X82)</f>
        <v>#REF!</v>
      </c>
      <c r="Y83" s="92" t="e">
        <f>SUM(Y73:Y82)</f>
        <v>#REF!</v>
      </c>
      <c r="Z83" s="92" t="e">
        <f>SUM(Z73:Z82)</f>
        <v>#REF!</v>
      </c>
      <c r="AA83" s="92" t="e">
        <f>SUM(AA73:AA82)</f>
        <v>#REF!</v>
      </c>
      <c r="AB83" s="92" t="e">
        <f>Z83/$V$7</f>
        <v>#REF!</v>
      </c>
      <c r="AC83" s="92" t="e">
        <f>AA83/$W$7</f>
        <v>#REF!</v>
      </c>
      <c r="AD83" s="92" t="e">
        <f>Z83/X83</f>
        <v>#REF!</v>
      </c>
      <c r="AE83" s="93" t="e">
        <f>AA83/Y83</f>
        <v>#REF!</v>
      </c>
    </row>
    <row r="85" spans="1:31" ht="18.5" x14ac:dyDescent="0.45">
      <c r="A85" s="4" t="s">
        <v>418</v>
      </c>
    </row>
    <row r="86" spans="1:31" ht="18.5" x14ac:dyDescent="0.45">
      <c r="A86" s="4"/>
      <c r="B86" t="s">
        <v>374</v>
      </c>
      <c r="I86" t="s">
        <v>375</v>
      </c>
    </row>
    <row r="87" spans="1:31" x14ac:dyDescent="0.35">
      <c r="B87" s="10" t="s">
        <v>402</v>
      </c>
      <c r="C87" s="13"/>
      <c r="D87" s="13"/>
      <c r="E87" s="12"/>
      <c r="F87" s="10" t="s">
        <v>376</v>
      </c>
      <c r="G87" s="11" t="s">
        <v>377</v>
      </c>
      <c r="H87" s="14" t="s">
        <v>378</v>
      </c>
      <c r="I87" s="11" t="s">
        <v>402</v>
      </c>
      <c r="J87" s="13"/>
      <c r="K87" s="13"/>
      <c r="L87" s="12"/>
      <c r="M87" s="10" t="s">
        <v>376</v>
      </c>
      <c r="N87" s="11" t="s">
        <v>377</v>
      </c>
      <c r="O87" s="14" t="s">
        <v>378</v>
      </c>
      <c r="P87" s="10" t="s">
        <v>379</v>
      </c>
      <c r="Q87" s="14" t="s">
        <v>380</v>
      </c>
      <c r="R87" s="10" t="s">
        <v>381</v>
      </c>
      <c r="S87" s="14" t="s">
        <v>382</v>
      </c>
      <c r="T87" s="10" t="s">
        <v>383</v>
      </c>
      <c r="U87" s="14" t="s">
        <v>384</v>
      </c>
      <c r="V87" s="104"/>
      <c r="W87" s="13"/>
      <c r="X87" s="11" t="s">
        <v>387</v>
      </c>
      <c r="Y87" s="11" t="s">
        <v>388</v>
      </c>
      <c r="Z87" s="11" t="s">
        <v>389</v>
      </c>
      <c r="AA87" s="11" t="s">
        <v>390</v>
      </c>
      <c r="AB87" s="11" t="s">
        <v>391</v>
      </c>
      <c r="AC87" s="11" t="s">
        <v>392</v>
      </c>
      <c r="AD87" s="11" t="s">
        <v>414</v>
      </c>
      <c r="AE87" s="14" t="s">
        <v>415</v>
      </c>
    </row>
    <row r="88" spans="1:31" x14ac:dyDescent="0.35">
      <c r="B88" s="5" t="e">
        <f>#REF!</f>
        <v>#REF!</v>
      </c>
      <c r="C88" s="15" t="e">
        <f>#REF!</f>
        <v>#REF!</v>
      </c>
      <c r="D88" s="15" t="e">
        <f>#REF!</f>
        <v>#REF!</v>
      </c>
      <c r="E88" s="16" t="e">
        <f>#REF!</f>
        <v>#REF!</v>
      </c>
      <c r="F88" s="89" t="e">
        <f>(C88+D88)*VLOOKUP(B88,'Building Information'!$A$26:$H$34,6,0)</f>
        <v>#REF!</v>
      </c>
      <c r="G88" s="31" t="e">
        <f>(C88+D88)*VLOOKUP(B88,'Building Information'!$A$26:$H$34,7,0)</f>
        <v>#REF!</v>
      </c>
      <c r="H88" s="90" t="e">
        <f>G88*VLOOKUP(B88,'Building Information'!$A$26:$H$34,8,0)</f>
        <v>#REF!</v>
      </c>
      <c r="I88" s="5" t="e">
        <f t="shared" ref="I88:I97" si="48">B88</f>
        <v>#REF!</v>
      </c>
      <c r="J88" s="15" t="e">
        <f>#REF!</f>
        <v>#REF!</v>
      </c>
      <c r="K88" s="15" t="e">
        <f>#REF!</f>
        <v>#REF!</v>
      </c>
      <c r="L88" s="16" t="e">
        <f t="shared" ref="L88:L97" si="49">E88</f>
        <v>#REF!</v>
      </c>
      <c r="M88" s="89" t="e">
        <f>(J88+K88)*VLOOKUP(I88,'Building Information'!$A$26:$H$34,6,0)</f>
        <v>#REF!</v>
      </c>
      <c r="N88" s="31" t="e">
        <f>(J88+K88)*VLOOKUP(I88,'Building Information'!$A$26:$H$34,7,0)</f>
        <v>#REF!</v>
      </c>
      <c r="O88" s="90" t="e">
        <f>N88*VLOOKUP(I88,'Building Information'!$A$26:$H$34,8,0)</f>
        <v>#REF!</v>
      </c>
      <c r="P88" s="58" t="e">
        <f>(F88-M88)</f>
        <v>#REF!</v>
      </c>
      <c r="Q88" s="59" t="e">
        <f>IF(F88=0,0,(F88-M88)/F88*100)</f>
        <v>#REF!</v>
      </c>
      <c r="R88" s="58" t="e">
        <f t="shared" ref="R88:R97" si="50">(G88-N88)</f>
        <v>#REF!</v>
      </c>
      <c r="S88" s="62" t="e">
        <f>IF(G88=0,0,(G88-N88)/G88*100)</f>
        <v>#REF!</v>
      </c>
      <c r="T88" s="63" t="e">
        <f>(H88-O88)</f>
        <v>#REF!</v>
      </c>
      <c r="U88" s="59" t="e">
        <f>IF(H88=0,0,(H88-O88)/H88*100)</f>
        <v>#REF!</v>
      </c>
      <c r="V88" s="5"/>
      <c r="X88" s="31" t="e">
        <f>(C88+D88)*'Building Information'!E$26</f>
        <v>#REF!</v>
      </c>
      <c r="Y88" s="31" t="e">
        <f>(C88+D88)*'Building Information'!E$26</f>
        <v>#REF!</v>
      </c>
      <c r="Z88" s="31" t="e">
        <f>((C88+D88)-(J88+K88))*'Building Information'!E$26</f>
        <v>#REF!</v>
      </c>
      <c r="AA88" s="31" t="e">
        <f>((C88+D88)-(J88+K88))*'Building Information'!E$26</f>
        <v>#REF!</v>
      </c>
      <c r="AB88" s="31"/>
      <c r="AC88" s="31"/>
      <c r="AD88" s="31"/>
      <c r="AE88" s="90"/>
    </row>
    <row r="89" spans="1:31" x14ac:dyDescent="0.35">
      <c r="B89" s="5" t="e">
        <f>#REF!</f>
        <v>#REF!</v>
      </c>
      <c r="C89" s="15" t="e">
        <f>#REF!</f>
        <v>#REF!</v>
      </c>
      <c r="D89" s="15" t="e">
        <f>#REF!</f>
        <v>#REF!</v>
      </c>
      <c r="E89" s="16" t="e">
        <f>#REF!</f>
        <v>#REF!</v>
      </c>
      <c r="F89" s="89" t="e">
        <f>(C89+D89)*VLOOKUP(B89,'Building Information'!$A$26:$H$34,6,0)</f>
        <v>#REF!</v>
      </c>
      <c r="G89" s="31" t="e">
        <f>(C89+D89)*VLOOKUP(B89,'Building Information'!$A$26:$H$34,7,0)</f>
        <v>#REF!</v>
      </c>
      <c r="H89" s="90" t="e">
        <f>G89*VLOOKUP(B89,'Building Information'!$A$26:$H$34,8,0)</f>
        <v>#REF!</v>
      </c>
      <c r="I89" s="5" t="e">
        <f t="shared" si="48"/>
        <v>#REF!</v>
      </c>
      <c r="J89" s="15" t="e">
        <f>#REF!</f>
        <v>#REF!</v>
      </c>
      <c r="K89" s="15" t="e">
        <f>#REF!</f>
        <v>#REF!</v>
      </c>
      <c r="L89" s="16" t="e">
        <f t="shared" si="49"/>
        <v>#REF!</v>
      </c>
      <c r="M89" s="89" t="e">
        <f>(J89+K89)*VLOOKUP(I89,'Building Information'!$A$26:$H$34,6,0)</f>
        <v>#REF!</v>
      </c>
      <c r="N89" s="31" t="e">
        <f>(J89+K89)*VLOOKUP(I89,'Building Information'!$A$26:$H$34,7,0)</f>
        <v>#REF!</v>
      </c>
      <c r="O89" s="90" t="e">
        <f>N89*VLOOKUP(I89,'Building Information'!$A$26:$H$34,8,0)</f>
        <v>#REF!</v>
      </c>
      <c r="P89" s="58" t="e">
        <f t="shared" ref="P89:P98" si="51">(F89-M89)</f>
        <v>#REF!</v>
      </c>
      <c r="Q89" s="59" t="e">
        <f t="shared" ref="Q89:Q97" si="52">IF(F89=0,0,(F89-M89)/F89*100)</f>
        <v>#REF!</v>
      </c>
      <c r="R89" s="58" t="e">
        <f t="shared" si="50"/>
        <v>#REF!</v>
      </c>
      <c r="S89" s="62" t="e">
        <f t="shared" ref="S89:S97" si="53">IF(G89=0,0,(G89-N89)/G89*100)</f>
        <v>#REF!</v>
      </c>
      <c r="T89" s="63" t="e">
        <f t="shared" ref="T89:T97" si="54">(H89-O89)</f>
        <v>#REF!</v>
      </c>
      <c r="U89" s="59" t="e">
        <f t="shared" ref="U89:U97" si="55">IF(H89=0,0,(H89-O89)/H89*100)</f>
        <v>#REF!</v>
      </c>
      <c r="V89" s="5"/>
      <c r="X89" s="31" t="e">
        <f>(C89+D89)*'Building Information'!E$27</f>
        <v>#REF!</v>
      </c>
      <c r="Y89" s="31" t="e">
        <f>(C89+D89)*'Building Information'!E$27</f>
        <v>#REF!</v>
      </c>
      <c r="Z89" s="31" t="e">
        <f>((C89+D89)-(J89+K89))*'Building Information'!E$27</f>
        <v>#REF!</v>
      </c>
      <c r="AA89" s="31" t="e">
        <f>((C89+D89)-(J89+K89))*'Building Information'!E$27</f>
        <v>#REF!</v>
      </c>
      <c r="AB89" s="31"/>
      <c r="AC89" s="31"/>
      <c r="AD89" s="31"/>
      <c r="AE89" s="90"/>
    </row>
    <row r="90" spans="1:31" x14ac:dyDescent="0.35">
      <c r="B90" s="5" t="e">
        <f>#REF!</f>
        <v>#REF!</v>
      </c>
      <c r="C90" s="15" t="e">
        <f>#REF!</f>
        <v>#REF!</v>
      </c>
      <c r="D90" s="15" t="e">
        <f>#REF!</f>
        <v>#REF!</v>
      </c>
      <c r="E90" s="16" t="e">
        <f>#REF!</f>
        <v>#REF!</v>
      </c>
      <c r="F90" s="89" t="e">
        <f>(C90+D90)*VLOOKUP(B90,'Building Information'!$A$26:$H$34,6,0)</f>
        <v>#REF!</v>
      </c>
      <c r="G90" s="31" t="e">
        <f>(C90+D90)*VLOOKUP(B90,'Building Information'!$A$26:$H$34,7,0)</f>
        <v>#REF!</v>
      </c>
      <c r="H90" s="90" t="e">
        <f>G90*VLOOKUP(B90,'Building Information'!$A$26:$H$34,8,0)</f>
        <v>#REF!</v>
      </c>
      <c r="I90" s="5" t="e">
        <f t="shared" si="48"/>
        <v>#REF!</v>
      </c>
      <c r="J90" s="15" t="e">
        <f>#REF!</f>
        <v>#REF!</v>
      </c>
      <c r="K90" s="15" t="e">
        <f>#REF!</f>
        <v>#REF!</v>
      </c>
      <c r="L90" s="16" t="e">
        <f t="shared" si="49"/>
        <v>#REF!</v>
      </c>
      <c r="M90" s="89" t="e">
        <f>(J90+K90)*VLOOKUP(I90,'Building Information'!$A$26:$H$34,6,0)</f>
        <v>#REF!</v>
      </c>
      <c r="N90" s="31" t="e">
        <f>(J90+K90)*VLOOKUP(I90,'Building Information'!$A$26:$H$34,7,0)</f>
        <v>#REF!</v>
      </c>
      <c r="O90" s="90" t="e">
        <f>N90*VLOOKUP(I90,'Building Information'!$A$26:$H$34,8,0)</f>
        <v>#REF!</v>
      </c>
      <c r="P90" s="58" t="e">
        <f t="shared" si="51"/>
        <v>#REF!</v>
      </c>
      <c r="Q90" s="59" t="e">
        <f t="shared" si="52"/>
        <v>#REF!</v>
      </c>
      <c r="R90" s="58" t="e">
        <f t="shared" si="50"/>
        <v>#REF!</v>
      </c>
      <c r="S90" s="62" t="e">
        <f t="shared" si="53"/>
        <v>#REF!</v>
      </c>
      <c r="T90" s="63" t="e">
        <f t="shared" si="54"/>
        <v>#REF!</v>
      </c>
      <c r="U90" s="59" t="e">
        <f t="shared" si="55"/>
        <v>#REF!</v>
      </c>
      <c r="V90" s="5"/>
      <c r="X90" s="31" t="e">
        <f>(C90+D90)*'Building Information'!E$28</f>
        <v>#REF!</v>
      </c>
      <c r="Y90" s="31" t="e">
        <f>(C90+D90)*'Building Information'!E$28</f>
        <v>#REF!</v>
      </c>
      <c r="Z90" s="31" t="e">
        <f>((C90+D90)-(J90+K90))*'Building Information'!E$28</f>
        <v>#REF!</v>
      </c>
      <c r="AA90" s="31" t="e">
        <f>((C90+D90)-(J90+K90))*'Building Information'!E$28</f>
        <v>#REF!</v>
      </c>
      <c r="AB90" s="31"/>
      <c r="AC90" s="31"/>
      <c r="AD90" s="31"/>
      <c r="AE90" s="90"/>
    </row>
    <row r="91" spans="1:31" x14ac:dyDescent="0.35">
      <c r="B91" s="5" t="e">
        <f>#REF!</f>
        <v>#REF!</v>
      </c>
      <c r="C91" s="15" t="e">
        <f>#REF!</f>
        <v>#REF!</v>
      </c>
      <c r="D91" s="15" t="e">
        <f>#REF!</f>
        <v>#REF!</v>
      </c>
      <c r="E91" s="16" t="e">
        <f>#REF!</f>
        <v>#REF!</v>
      </c>
      <c r="F91" s="89" t="e">
        <f>(C91+D91)*VLOOKUP(B91,'Building Information'!$A$26:$H$34,6,0)</f>
        <v>#REF!</v>
      </c>
      <c r="G91" s="31" t="e">
        <f>(C91+D91)*VLOOKUP(B91,'Building Information'!$A$26:$H$34,7,0)</f>
        <v>#REF!</v>
      </c>
      <c r="H91" s="90" t="e">
        <f>G91*VLOOKUP(B91,'Building Information'!$A$26:$H$34,8,0)</f>
        <v>#REF!</v>
      </c>
      <c r="I91" s="5" t="e">
        <f t="shared" si="48"/>
        <v>#REF!</v>
      </c>
      <c r="J91" s="15" t="e">
        <f>#REF!</f>
        <v>#REF!</v>
      </c>
      <c r="K91" s="15" t="e">
        <f>#REF!</f>
        <v>#REF!</v>
      </c>
      <c r="L91" s="16" t="e">
        <f t="shared" si="49"/>
        <v>#REF!</v>
      </c>
      <c r="M91" s="89" t="e">
        <f>(J91+K91)*VLOOKUP(I91,'Building Information'!$A$26:$H$34,6,0)</f>
        <v>#REF!</v>
      </c>
      <c r="N91" s="31" t="e">
        <f>(J91+K91)*VLOOKUP(I91,'Building Information'!$A$26:$H$34,7,0)</f>
        <v>#REF!</v>
      </c>
      <c r="O91" s="90" t="e">
        <f>N91*VLOOKUP(I91,'Building Information'!$A$26:$H$34,8,0)</f>
        <v>#REF!</v>
      </c>
      <c r="P91" s="58" t="e">
        <f t="shared" si="51"/>
        <v>#REF!</v>
      </c>
      <c r="Q91" s="59" t="e">
        <f t="shared" si="52"/>
        <v>#REF!</v>
      </c>
      <c r="R91" s="58" t="e">
        <f t="shared" si="50"/>
        <v>#REF!</v>
      </c>
      <c r="S91" s="62" t="e">
        <f t="shared" si="53"/>
        <v>#REF!</v>
      </c>
      <c r="T91" s="63" t="e">
        <f t="shared" si="54"/>
        <v>#REF!</v>
      </c>
      <c r="U91" s="59" t="e">
        <f t="shared" si="55"/>
        <v>#REF!</v>
      </c>
      <c r="V91" s="5"/>
      <c r="X91" s="31" t="e">
        <f>(C91+D91)*'Building Information'!E$29</f>
        <v>#REF!</v>
      </c>
      <c r="Y91" s="31" t="e">
        <f>(C91+D91)*'Building Information'!E$29</f>
        <v>#REF!</v>
      </c>
      <c r="Z91" s="31" t="e">
        <f>((C91+D91)-(J91+K91))*'Building Information'!E$29</f>
        <v>#REF!</v>
      </c>
      <c r="AA91" s="31" t="e">
        <f>((C91+D91)-(J91+K91))*'Building Information'!E$29</f>
        <v>#REF!</v>
      </c>
      <c r="AB91" s="31"/>
      <c r="AC91" s="31"/>
      <c r="AD91" s="31"/>
      <c r="AE91" s="90"/>
    </row>
    <row r="92" spans="1:31" x14ac:dyDescent="0.35">
      <c r="B92" s="5" t="e">
        <f>#REF!</f>
        <v>#REF!</v>
      </c>
      <c r="C92" s="15" t="e">
        <f>#REF!</f>
        <v>#REF!</v>
      </c>
      <c r="D92" s="15" t="e">
        <f>#REF!</f>
        <v>#REF!</v>
      </c>
      <c r="E92" s="16" t="e">
        <f>#REF!</f>
        <v>#REF!</v>
      </c>
      <c r="F92" s="89" t="e">
        <f>(C92+D92)*VLOOKUP(B92,'Building Information'!$A$26:$H$34,6,0)</f>
        <v>#REF!</v>
      </c>
      <c r="G92" s="31" t="e">
        <f>(C92+D92)*VLOOKUP(B92,'Building Information'!$A$26:$H$34,7,0)</f>
        <v>#REF!</v>
      </c>
      <c r="H92" s="90" t="e">
        <f>G92*VLOOKUP(B92,'Building Information'!$A$26:$H$34,8,0)</f>
        <v>#REF!</v>
      </c>
      <c r="I92" s="5" t="e">
        <f t="shared" si="48"/>
        <v>#REF!</v>
      </c>
      <c r="J92" s="15" t="e">
        <f>#REF!</f>
        <v>#REF!</v>
      </c>
      <c r="K92" s="15" t="e">
        <f>#REF!</f>
        <v>#REF!</v>
      </c>
      <c r="L92" s="16" t="e">
        <f t="shared" si="49"/>
        <v>#REF!</v>
      </c>
      <c r="M92" s="89" t="e">
        <f>(J92+K92)*VLOOKUP(I92,'Building Information'!$A$26:$H$34,6,0)</f>
        <v>#REF!</v>
      </c>
      <c r="N92" s="31" t="e">
        <f>(J92+K92)*VLOOKUP(I92,'Building Information'!$A$26:$H$34,7,0)</f>
        <v>#REF!</v>
      </c>
      <c r="O92" s="90" t="e">
        <f>N92*VLOOKUP(I92,'Building Information'!$A$26:$H$34,8,0)</f>
        <v>#REF!</v>
      </c>
      <c r="P92" s="58" t="e">
        <f t="shared" si="51"/>
        <v>#REF!</v>
      </c>
      <c r="Q92" s="59" t="e">
        <f t="shared" si="52"/>
        <v>#REF!</v>
      </c>
      <c r="R92" s="58" t="e">
        <f t="shared" si="50"/>
        <v>#REF!</v>
      </c>
      <c r="S92" s="62" t="e">
        <f t="shared" si="53"/>
        <v>#REF!</v>
      </c>
      <c r="T92" s="63" t="e">
        <f t="shared" si="54"/>
        <v>#REF!</v>
      </c>
      <c r="U92" s="59" t="e">
        <f t="shared" si="55"/>
        <v>#REF!</v>
      </c>
      <c r="V92" s="5"/>
      <c r="X92" s="31" t="e">
        <f>(C92+D92)*'Building Information'!#REF!</f>
        <v>#REF!</v>
      </c>
      <c r="Y92" s="31" t="e">
        <f>(C92+D92)*'Building Information'!#REF!</f>
        <v>#REF!</v>
      </c>
      <c r="Z92" s="31" t="e">
        <f>((C92+D92)-(J92+K92))*'Building Information'!#REF!</f>
        <v>#REF!</v>
      </c>
      <c r="AA92" s="31" t="e">
        <f>((C92+D92)-(J92+K92))*'Building Information'!#REF!</f>
        <v>#REF!</v>
      </c>
      <c r="AB92" s="31"/>
      <c r="AC92" s="31"/>
      <c r="AD92" s="31"/>
      <c r="AE92" s="90"/>
    </row>
    <row r="93" spans="1:31" x14ac:dyDescent="0.35">
      <c r="B93" s="5" t="e">
        <f>#REF!</f>
        <v>#REF!</v>
      </c>
      <c r="C93" s="15" t="e">
        <f>#REF!</f>
        <v>#REF!</v>
      </c>
      <c r="D93" s="15" t="e">
        <f>#REF!</f>
        <v>#REF!</v>
      </c>
      <c r="E93" s="16" t="e">
        <f>#REF!</f>
        <v>#REF!</v>
      </c>
      <c r="F93" s="89" t="e">
        <f>(C93+D93)*VLOOKUP(B93,'Building Information'!$A$26:$H$34,6,0)</f>
        <v>#REF!</v>
      </c>
      <c r="G93" s="31" t="e">
        <f>(C93+D93)*VLOOKUP(B93,'Building Information'!$A$26:$H$34,7,0)</f>
        <v>#REF!</v>
      </c>
      <c r="H93" s="90" t="e">
        <f>G93*VLOOKUP(B93,'Building Information'!$A$26:$H$34,8,0)</f>
        <v>#REF!</v>
      </c>
      <c r="I93" s="5" t="e">
        <f t="shared" si="48"/>
        <v>#REF!</v>
      </c>
      <c r="J93" s="15" t="e">
        <f>#REF!</f>
        <v>#REF!</v>
      </c>
      <c r="K93" s="15" t="e">
        <f>#REF!</f>
        <v>#REF!</v>
      </c>
      <c r="L93" s="16" t="e">
        <f t="shared" si="49"/>
        <v>#REF!</v>
      </c>
      <c r="M93" s="89" t="e">
        <f>(J93+K93)*VLOOKUP(I93,'Building Information'!$A$26:$H$34,6,0)</f>
        <v>#REF!</v>
      </c>
      <c r="N93" s="31" t="e">
        <f>(J93+K93)*VLOOKUP(I93,'Building Information'!$A$26:$H$34,7,0)</f>
        <v>#REF!</v>
      </c>
      <c r="O93" s="90" t="e">
        <f>N93*VLOOKUP(I93,'Building Information'!$A$26:$H$34,8,0)</f>
        <v>#REF!</v>
      </c>
      <c r="P93" s="58" t="e">
        <f t="shared" si="51"/>
        <v>#REF!</v>
      </c>
      <c r="Q93" s="59" t="e">
        <f t="shared" si="52"/>
        <v>#REF!</v>
      </c>
      <c r="R93" s="58" t="e">
        <f t="shared" si="50"/>
        <v>#REF!</v>
      </c>
      <c r="S93" s="62" t="e">
        <f t="shared" si="53"/>
        <v>#REF!</v>
      </c>
      <c r="T93" s="63" t="e">
        <f t="shared" si="54"/>
        <v>#REF!</v>
      </c>
      <c r="U93" s="59" t="e">
        <f t="shared" si="55"/>
        <v>#REF!</v>
      </c>
      <c r="V93" s="5"/>
      <c r="X93" s="31" t="e">
        <f>(C93+D93)*'Building Information'!E$30</f>
        <v>#REF!</v>
      </c>
      <c r="Y93" s="31"/>
      <c r="Z93" s="31" t="e">
        <f>((C93+D93)-(J93+K93))*'Building Information'!E$30</f>
        <v>#REF!</v>
      </c>
      <c r="AA93" s="31"/>
      <c r="AB93" s="31"/>
      <c r="AC93" s="31"/>
      <c r="AD93" s="31"/>
      <c r="AE93" s="90"/>
    </row>
    <row r="94" spans="1:31" x14ac:dyDescent="0.35">
      <c r="B94" s="5" t="e">
        <f>#REF!</f>
        <v>#REF!</v>
      </c>
      <c r="C94" s="15" t="e">
        <f>#REF!</f>
        <v>#REF!</v>
      </c>
      <c r="D94" s="15" t="e">
        <f>#REF!</f>
        <v>#REF!</v>
      </c>
      <c r="E94" s="16" t="e">
        <f>#REF!</f>
        <v>#REF!</v>
      </c>
      <c r="F94" s="89" t="e">
        <f>(C94+D94)*VLOOKUP(B94,'Building Information'!$A$26:$H$34,6,0)</f>
        <v>#REF!</v>
      </c>
      <c r="G94" s="31" t="e">
        <f>(C94+D94)*VLOOKUP(B94,'Building Information'!$A$26:$H$34,7,0)</f>
        <v>#REF!</v>
      </c>
      <c r="H94" s="90" t="e">
        <f>G94*VLOOKUP(B94,'Building Information'!$A$26:$H$34,8,0)</f>
        <v>#REF!</v>
      </c>
      <c r="I94" s="5" t="e">
        <f t="shared" si="48"/>
        <v>#REF!</v>
      </c>
      <c r="J94" s="15" t="e">
        <f>#REF!</f>
        <v>#REF!</v>
      </c>
      <c r="K94" s="15" t="e">
        <f>#REF!</f>
        <v>#REF!</v>
      </c>
      <c r="L94" s="16" t="e">
        <f t="shared" si="49"/>
        <v>#REF!</v>
      </c>
      <c r="M94" s="89" t="e">
        <f>(J94+K94)*VLOOKUP(I94,'Building Information'!$A$26:$H$34,6,0)</f>
        <v>#REF!</v>
      </c>
      <c r="N94" s="31" t="e">
        <f>(J94+K94)*VLOOKUP(I94,'Building Information'!$A$26:$H$34,7,0)</f>
        <v>#REF!</v>
      </c>
      <c r="O94" s="90" t="e">
        <f>N94*VLOOKUP(I94,'Building Information'!$A$26:$H$34,8,0)</f>
        <v>#REF!</v>
      </c>
      <c r="P94" s="58" t="e">
        <f t="shared" si="51"/>
        <v>#REF!</v>
      </c>
      <c r="Q94" s="59" t="e">
        <f t="shared" si="52"/>
        <v>#REF!</v>
      </c>
      <c r="R94" s="58" t="e">
        <f t="shared" si="50"/>
        <v>#REF!</v>
      </c>
      <c r="S94" s="62" t="e">
        <f t="shared" si="53"/>
        <v>#REF!</v>
      </c>
      <c r="T94" s="63" t="e">
        <f t="shared" si="54"/>
        <v>#REF!</v>
      </c>
      <c r="U94" s="59" t="e">
        <f t="shared" si="55"/>
        <v>#REF!</v>
      </c>
      <c r="V94" s="5"/>
      <c r="X94" s="31" t="e">
        <f>(C94+D94)*'Building Information'!E$31</f>
        <v>#REF!</v>
      </c>
      <c r="Y94" s="31"/>
      <c r="Z94" s="31" t="e">
        <f>((C94+D94)-(J94+K94))*'Building Information'!E$31</f>
        <v>#REF!</v>
      </c>
      <c r="AA94" s="31"/>
      <c r="AB94" s="31"/>
      <c r="AC94" s="31"/>
      <c r="AD94" s="31"/>
      <c r="AE94" s="90"/>
    </row>
    <row r="95" spans="1:31" x14ac:dyDescent="0.35">
      <c r="B95" s="5" t="e">
        <f>#REF!</f>
        <v>#REF!</v>
      </c>
      <c r="C95" s="15" t="e">
        <f>#REF!</f>
        <v>#REF!</v>
      </c>
      <c r="D95" s="15" t="e">
        <f>#REF!</f>
        <v>#REF!</v>
      </c>
      <c r="E95" s="16" t="e">
        <f>#REF!</f>
        <v>#REF!</v>
      </c>
      <c r="F95" s="89" t="e">
        <f>(C95+D95)*VLOOKUP(B95,'Building Information'!$A$26:$H$34,6,0)</f>
        <v>#REF!</v>
      </c>
      <c r="G95" s="31" t="e">
        <f>(C95+D95)*VLOOKUP(B95,'Building Information'!$A$26:$H$34,7,0)</f>
        <v>#REF!</v>
      </c>
      <c r="H95" s="90" t="e">
        <f>G95*VLOOKUP(B95,'Building Information'!$A$26:$H$34,8,0)</f>
        <v>#REF!</v>
      </c>
      <c r="I95" s="5" t="e">
        <f t="shared" si="48"/>
        <v>#REF!</v>
      </c>
      <c r="J95" s="15" t="e">
        <f>#REF!</f>
        <v>#REF!</v>
      </c>
      <c r="K95" s="15" t="e">
        <f>#REF!</f>
        <v>#REF!</v>
      </c>
      <c r="L95" s="16" t="e">
        <f t="shared" si="49"/>
        <v>#REF!</v>
      </c>
      <c r="M95" s="89" t="e">
        <f>(J95+K95)*VLOOKUP(I95,'Building Information'!$A$26:$H$34,6,0)</f>
        <v>#REF!</v>
      </c>
      <c r="N95" s="31" t="e">
        <f>(J95+K95)*VLOOKUP(I95,'Building Information'!$A$26:$H$34,7,0)</f>
        <v>#REF!</v>
      </c>
      <c r="O95" s="90" t="e">
        <f>N95*VLOOKUP(I95,'Building Information'!$A$26:$H$34,8,0)</f>
        <v>#REF!</v>
      </c>
      <c r="P95" s="58" t="e">
        <f t="shared" si="51"/>
        <v>#REF!</v>
      </c>
      <c r="Q95" s="59" t="e">
        <f t="shared" si="52"/>
        <v>#REF!</v>
      </c>
      <c r="R95" s="58" t="e">
        <f t="shared" si="50"/>
        <v>#REF!</v>
      </c>
      <c r="S95" s="62" t="e">
        <f t="shared" si="53"/>
        <v>#REF!</v>
      </c>
      <c r="T95" s="63" t="e">
        <f t="shared" si="54"/>
        <v>#REF!</v>
      </c>
      <c r="U95" s="59" t="e">
        <f t="shared" si="55"/>
        <v>#REF!</v>
      </c>
      <c r="V95" s="5"/>
      <c r="X95" s="31" t="e">
        <f>(C95+D95)*'Building Information'!E$32</f>
        <v>#REF!</v>
      </c>
      <c r="Y95" s="31" t="e">
        <f>(C95+D95)*'Building Information'!E$32</f>
        <v>#REF!</v>
      </c>
      <c r="Z95" s="31" t="e">
        <f>((C95+D95)-(J95+K95))*'Building Information'!E$32</f>
        <v>#REF!</v>
      </c>
      <c r="AA95" s="31" t="e">
        <f>((C95+D95)-(J95+K95))*'Building Information'!E$32</f>
        <v>#REF!</v>
      </c>
      <c r="AB95" s="31"/>
      <c r="AC95" s="31"/>
      <c r="AD95" s="31"/>
      <c r="AE95" s="90"/>
    </row>
    <row r="96" spans="1:31" x14ac:dyDescent="0.35">
      <c r="B96" s="5" t="e">
        <f>#REF!</f>
        <v>#REF!</v>
      </c>
      <c r="C96" s="15" t="e">
        <f>#REF!</f>
        <v>#REF!</v>
      </c>
      <c r="D96" s="15" t="e">
        <f>#REF!</f>
        <v>#REF!</v>
      </c>
      <c r="E96" s="16" t="e">
        <f>#REF!</f>
        <v>#REF!</v>
      </c>
      <c r="F96" s="89" t="e">
        <f>(C96+D96)*VLOOKUP(B96,'Building Information'!$A$26:$H$34,6,0)</f>
        <v>#REF!</v>
      </c>
      <c r="G96" s="31" t="e">
        <f>(C96+D96)*VLOOKUP(B96,'Building Information'!$A$26:$H$34,7,0)</f>
        <v>#REF!</v>
      </c>
      <c r="H96" s="90" t="e">
        <f>G96*VLOOKUP(B96,'Building Information'!$A$26:$H$34,8,0)</f>
        <v>#REF!</v>
      </c>
      <c r="I96" s="5" t="e">
        <f t="shared" si="48"/>
        <v>#REF!</v>
      </c>
      <c r="J96" s="15" t="e">
        <f>#REF!</f>
        <v>#REF!</v>
      </c>
      <c r="K96" s="15" t="e">
        <f>#REF!</f>
        <v>#REF!</v>
      </c>
      <c r="L96" s="16" t="e">
        <f t="shared" si="49"/>
        <v>#REF!</v>
      </c>
      <c r="M96" s="89" t="e">
        <f>(J96+K96)*VLOOKUP(I96,'Building Information'!$A$26:$H$34,6,0)</f>
        <v>#REF!</v>
      </c>
      <c r="N96" s="31" t="e">
        <f>(J96+K96)*VLOOKUP(I96,'Building Information'!$A$26:$H$34,7,0)</f>
        <v>#REF!</v>
      </c>
      <c r="O96" s="90" t="e">
        <f>N96*VLOOKUP(I96,'Building Information'!$A$26:$H$34,8,0)</f>
        <v>#REF!</v>
      </c>
      <c r="P96" s="58" t="e">
        <f t="shared" si="51"/>
        <v>#REF!</v>
      </c>
      <c r="Q96" s="59" t="e">
        <f t="shared" si="52"/>
        <v>#REF!</v>
      </c>
      <c r="R96" s="58" t="e">
        <f t="shared" si="50"/>
        <v>#REF!</v>
      </c>
      <c r="S96" s="62" t="e">
        <f t="shared" si="53"/>
        <v>#REF!</v>
      </c>
      <c r="T96" s="63" t="e">
        <f t="shared" si="54"/>
        <v>#REF!</v>
      </c>
      <c r="U96" s="59" t="e">
        <f t="shared" si="55"/>
        <v>#REF!</v>
      </c>
      <c r="V96" s="5"/>
      <c r="X96" s="31" t="e">
        <f>(C96+D96)*'Building Information'!E$33</f>
        <v>#REF!</v>
      </c>
      <c r="Y96" s="31" t="e">
        <f>(C96+D96)*'Building Information'!E$33</f>
        <v>#REF!</v>
      </c>
      <c r="Z96" s="31" t="e">
        <f>((C96+D96)-(J96+K96))*'Building Information'!E$33</f>
        <v>#REF!</v>
      </c>
      <c r="AA96" s="31" t="e">
        <f>((C96+D96)-(J96+K96))*'Building Information'!E$33</f>
        <v>#REF!</v>
      </c>
      <c r="AB96" s="31"/>
      <c r="AC96" s="31"/>
      <c r="AD96" s="31"/>
      <c r="AE96" s="90"/>
    </row>
    <row r="97" spans="1:31" x14ac:dyDescent="0.35">
      <c r="B97" s="5" t="e">
        <f>#REF!</f>
        <v>#REF!</v>
      </c>
      <c r="C97" s="15" t="e">
        <f>#REF!</f>
        <v>#REF!</v>
      </c>
      <c r="D97" s="15" t="e">
        <f>#REF!</f>
        <v>#REF!</v>
      </c>
      <c r="E97" s="16" t="e">
        <f>#REF!</f>
        <v>#REF!</v>
      </c>
      <c r="F97" s="89" t="e">
        <f>(C97+D97)*VLOOKUP(B97,'Building Information'!$A$26:$H$34,6,0)</f>
        <v>#REF!</v>
      </c>
      <c r="G97" s="31" t="e">
        <f>(C97+D97)*VLOOKUP(B97,'Building Information'!$A$26:$H$34,7,0)</f>
        <v>#REF!</v>
      </c>
      <c r="H97" s="90" t="e">
        <f>G97*VLOOKUP(B97,'Building Information'!$A$26:$H$34,8,0)</f>
        <v>#REF!</v>
      </c>
      <c r="I97" s="5" t="e">
        <f t="shared" si="48"/>
        <v>#REF!</v>
      </c>
      <c r="J97" s="15" t="e">
        <f>#REF!</f>
        <v>#REF!</v>
      </c>
      <c r="K97" s="15" t="e">
        <f>#REF!</f>
        <v>#REF!</v>
      </c>
      <c r="L97" s="16" t="e">
        <f t="shared" si="49"/>
        <v>#REF!</v>
      </c>
      <c r="M97" s="89" t="e">
        <f>(J97+K97)*VLOOKUP(I97,'Building Information'!$A$26:$H$34,6,0)</f>
        <v>#REF!</v>
      </c>
      <c r="N97" s="31" t="e">
        <f>(J97+K97)*VLOOKUP(I97,'Building Information'!$A$26:$H$34,7,0)</f>
        <v>#REF!</v>
      </c>
      <c r="O97" s="90" t="e">
        <f>N97*VLOOKUP(I97,'Building Information'!$A$26:$H$34,8,0)</f>
        <v>#REF!</v>
      </c>
      <c r="P97" s="58" t="e">
        <f t="shared" si="51"/>
        <v>#REF!</v>
      </c>
      <c r="Q97" s="59" t="e">
        <f t="shared" si="52"/>
        <v>#REF!</v>
      </c>
      <c r="R97" s="58" t="e">
        <f t="shared" si="50"/>
        <v>#REF!</v>
      </c>
      <c r="S97" s="62" t="e">
        <f t="shared" si="53"/>
        <v>#REF!</v>
      </c>
      <c r="T97" s="63" t="e">
        <f t="shared" si="54"/>
        <v>#REF!</v>
      </c>
      <c r="U97" s="59" t="e">
        <f t="shared" si="55"/>
        <v>#REF!</v>
      </c>
      <c r="V97" s="5"/>
      <c r="X97" s="31" t="e">
        <f>(C97+D97)*'Building Information'!E$34</f>
        <v>#REF!</v>
      </c>
      <c r="Y97" s="31" t="e">
        <f>(C97+D97)*'Building Information'!E$34</f>
        <v>#REF!</v>
      </c>
      <c r="Z97" s="31" t="e">
        <f>((C97+D97)-(J97+K97))*'Building Information'!E$34</f>
        <v>#REF!</v>
      </c>
      <c r="AA97" s="31" t="e">
        <f>((C97+D97)-(J97+K97))*'Building Information'!E$34</f>
        <v>#REF!</v>
      </c>
      <c r="AB97" s="31"/>
      <c r="AC97" s="31"/>
      <c r="AD97" s="31"/>
      <c r="AE97" s="90"/>
    </row>
    <row r="98" spans="1:31" x14ac:dyDescent="0.35">
      <c r="B98" s="6"/>
      <c r="C98" s="7"/>
      <c r="D98" s="7"/>
      <c r="E98" s="8"/>
      <c r="F98" s="91" t="e">
        <f>SUM(F88:F97)</f>
        <v>#REF!</v>
      </c>
      <c r="G98" s="92" t="e">
        <f t="shared" ref="G98:H98" si="56">SUM(G88:G97)</f>
        <v>#REF!</v>
      </c>
      <c r="H98" s="93" t="e">
        <f t="shared" si="56"/>
        <v>#REF!</v>
      </c>
      <c r="I98" s="7"/>
      <c r="J98" s="7"/>
      <c r="K98" s="7"/>
      <c r="L98" s="8"/>
      <c r="M98" s="91" t="e">
        <f>SUM(M88:M97)</f>
        <v>#REF!</v>
      </c>
      <c r="N98" s="92" t="e">
        <f>SUM(N88:N97)</f>
        <v>#REF!</v>
      </c>
      <c r="O98" s="93" t="e">
        <f>SUM(O88:O97)</f>
        <v>#REF!</v>
      </c>
      <c r="P98" s="60" t="e">
        <f t="shared" si="51"/>
        <v>#REF!</v>
      </c>
      <c r="Q98" s="61" t="e">
        <f>IF(F98=0,0,(F98-M98)/F98*100)</f>
        <v>#REF!</v>
      </c>
      <c r="R98" s="60" t="e">
        <f>(G98-N98)</f>
        <v>#REF!</v>
      </c>
      <c r="S98" s="61" t="e">
        <f>IF(G98=0,0,(G98-N98)/G98*100)</f>
        <v>#REF!</v>
      </c>
      <c r="T98" s="60" t="e">
        <f>(H98-O98)</f>
        <v>#REF!</v>
      </c>
      <c r="U98" s="61" t="e">
        <f>IF(H98=0,0,(H98-O98)/H98*100)</f>
        <v>#REF!</v>
      </c>
      <c r="V98" s="6"/>
      <c r="W98" s="7"/>
      <c r="X98" s="92" t="e">
        <f>SUM(X88:X97)</f>
        <v>#REF!</v>
      </c>
      <c r="Y98" s="92" t="e">
        <f>SUM(Y88:Y97)</f>
        <v>#REF!</v>
      </c>
      <c r="Z98" s="92" t="e">
        <f>SUM(Z88:Z97)</f>
        <v>#REF!</v>
      </c>
      <c r="AA98" s="92" t="e">
        <f>SUM(AA88:AA97)</f>
        <v>#REF!</v>
      </c>
      <c r="AB98" s="92" t="e">
        <f>Z98/$V$7</f>
        <v>#REF!</v>
      </c>
      <c r="AC98" s="92" t="e">
        <f>AA98/$W$7</f>
        <v>#REF!</v>
      </c>
      <c r="AD98" s="92" t="e">
        <f>Z98/X98</f>
        <v>#REF!</v>
      </c>
      <c r="AE98" s="93" t="e">
        <f>AA98/Y98</f>
        <v>#REF!</v>
      </c>
    </row>
    <row r="100" spans="1:31" ht="18.5" x14ac:dyDescent="0.45">
      <c r="A100" s="4" t="s">
        <v>419</v>
      </c>
    </row>
    <row r="101" spans="1:31" ht="18.5" x14ac:dyDescent="0.45">
      <c r="A101" s="4"/>
      <c r="B101" t="s">
        <v>374</v>
      </c>
      <c r="I101" t="s">
        <v>375</v>
      </c>
    </row>
    <row r="102" spans="1:31" x14ac:dyDescent="0.35">
      <c r="B102" s="10" t="s">
        <v>402</v>
      </c>
      <c r="C102" s="13"/>
      <c r="D102" s="13"/>
      <c r="E102" s="12"/>
      <c r="F102" s="10" t="s">
        <v>376</v>
      </c>
      <c r="G102" s="11" t="s">
        <v>377</v>
      </c>
      <c r="H102" s="14" t="s">
        <v>378</v>
      </c>
      <c r="I102" s="11" t="s">
        <v>402</v>
      </c>
      <c r="J102" s="13"/>
      <c r="K102" s="13"/>
      <c r="L102" s="12"/>
      <c r="M102" s="10" t="s">
        <v>376</v>
      </c>
      <c r="N102" s="11" t="s">
        <v>377</v>
      </c>
      <c r="O102" s="14" t="s">
        <v>378</v>
      </c>
      <c r="P102" s="10" t="s">
        <v>379</v>
      </c>
      <c r="Q102" s="14" t="s">
        <v>380</v>
      </c>
      <c r="R102" s="10" t="s">
        <v>381</v>
      </c>
      <c r="S102" s="14" t="s">
        <v>382</v>
      </c>
      <c r="T102" s="10" t="s">
        <v>383</v>
      </c>
      <c r="U102" s="14" t="s">
        <v>384</v>
      </c>
      <c r="V102" s="104"/>
      <c r="W102" s="13"/>
      <c r="X102" s="11" t="s">
        <v>387</v>
      </c>
      <c r="Y102" s="11" t="s">
        <v>388</v>
      </c>
      <c r="Z102" s="11" t="s">
        <v>389</v>
      </c>
      <c r="AA102" s="11" t="s">
        <v>390</v>
      </c>
      <c r="AB102" s="11" t="s">
        <v>391</v>
      </c>
      <c r="AC102" s="11" t="s">
        <v>392</v>
      </c>
      <c r="AD102" s="11" t="s">
        <v>414</v>
      </c>
      <c r="AE102" s="14" t="s">
        <v>415</v>
      </c>
    </row>
    <row r="103" spans="1:31" x14ac:dyDescent="0.35">
      <c r="B103" s="5" t="e">
        <f>#REF!</f>
        <v>#REF!</v>
      </c>
      <c r="C103" s="15" t="e">
        <f>#REF!</f>
        <v>#REF!</v>
      </c>
      <c r="D103" s="15" t="e">
        <f>#REF!</f>
        <v>#REF!</v>
      </c>
      <c r="E103" s="16" t="e">
        <f>#REF!</f>
        <v>#REF!</v>
      </c>
      <c r="F103" s="89" t="e">
        <f>(C103+D103)*VLOOKUP(B103,'Building Information'!$A$26:$H$34,6,0)</f>
        <v>#REF!</v>
      </c>
      <c r="G103" s="31" t="e">
        <f>(C103+D103)*VLOOKUP(B103,'Building Information'!$A$26:$H$34,7,0)</f>
        <v>#REF!</v>
      </c>
      <c r="H103" s="90" t="e">
        <f>G103*VLOOKUP(B103,'Building Information'!$A$26:$H$34,8,0)</f>
        <v>#REF!</v>
      </c>
      <c r="I103" s="5" t="e">
        <f t="shared" ref="I103:I112" si="57">B103</f>
        <v>#REF!</v>
      </c>
      <c r="J103" s="15" t="e">
        <f>#REF!</f>
        <v>#REF!</v>
      </c>
      <c r="K103" s="15" t="e">
        <f>#REF!</f>
        <v>#REF!</v>
      </c>
      <c r="L103" s="16" t="e">
        <f t="shared" ref="L103:L112" si="58">E103</f>
        <v>#REF!</v>
      </c>
      <c r="M103" s="89" t="e">
        <f>(J103+K103)*VLOOKUP(I103,'Building Information'!$A$26:$H$34,6,0)</f>
        <v>#REF!</v>
      </c>
      <c r="N103" s="31" t="e">
        <f>(J103+K103)*VLOOKUP(I103,'Building Information'!$A$26:$H$34,7,0)</f>
        <v>#REF!</v>
      </c>
      <c r="O103" s="90" t="e">
        <f>N103*VLOOKUP(I103,'Building Information'!$A$26:$H$34,8,0)</f>
        <v>#REF!</v>
      </c>
      <c r="P103" s="58" t="e">
        <f>(F103-M103)</f>
        <v>#REF!</v>
      </c>
      <c r="Q103" s="59" t="e">
        <f>IF(F103=0,0,(F103-M103)/F103*100)</f>
        <v>#REF!</v>
      </c>
      <c r="R103" s="58" t="e">
        <f t="shared" ref="R103:R112" si="59">(G103-N103)</f>
        <v>#REF!</v>
      </c>
      <c r="S103" s="62" t="e">
        <f>IF(G103=0,0,(G103-N103)/G103*100)</f>
        <v>#REF!</v>
      </c>
      <c r="T103" s="63" t="e">
        <f>(H103-O103)</f>
        <v>#REF!</v>
      </c>
      <c r="U103" s="59" t="e">
        <f>IF(H103=0,0,(H103-O103)/H103*100)</f>
        <v>#REF!</v>
      </c>
      <c r="V103" s="5"/>
      <c r="X103" s="31" t="e">
        <f>(C103+D103)*'Building Information'!E$26</f>
        <v>#REF!</v>
      </c>
      <c r="Y103" s="31" t="e">
        <f>(C103+D103)*'Building Information'!E$26</f>
        <v>#REF!</v>
      </c>
      <c r="Z103" s="31" t="e">
        <f>((C103+D103)-(J103+K103))*'Building Information'!E$26</f>
        <v>#REF!</v>
      </c>
      <c r="AA103" s="31" t="e">
        <f>((C103+D103)-(J103+K103))*'Building Information'!E$26</f>
        <v>#REF!</v>
      </c>
      <c r="AB103" s="31"/>
      <c r="AC103" s="31"/>
      <c r="AD103" s="31"/>
      <c r="AE103" s="90"/>
    </row>
    <row r="104" spans="1:31" x14ac:dyDescent="0.35">
      <c r="B104" s="5" t="e">
        <f>#REF!</f>
        <v>#REF!</v>
      </c>
      <c r="C104" s="15" t="e">
        <f>#REF!</f>
        <v>#REF!</v>
      </c>
      <c r="D104" s="15" t="e">
        <f>#REF!</f>
        <v>#REF!</v>
      </c>
      <c r="E104" s="16" t="e">
        <f>#REF!</f>
        <v>#REF!</v>
      </c>
      <c r="F104" s="89" t="e">
        <f>(C104+D104)*VLOOKUP(B104,'Building Information'!$A$26:$H$34,6,0)</f>
        <v>#REF!</v>
      </c>
      <c r="G104" s="31" t="e">
        <f>(C104+D104)*VLOOKUP(B104,'Building Information'!$A$26:$H$34,7,0)</f>
        <v>#REF!</v>
      </c>
      <c r="H104" s="90" t="e">
        <f>G104*VLOOKUP(B104,'Building Information'!$A$26:$H$34,8,0)</f>
        <v>#REF!</v>
      </c>
      <c r="I104" s="5" t="e">
        <f t="shared" si="57"/>
        <v>#REF!</v>
      </c>
      <c r="J104" s="15" t="e">
        <f>#REF!</f>
        <v>#REF!</v>
      </c>
      <c r="K104" s="15" t="e">
        <f>#REF!</f>
        <v>#REF!</v>
      </c>
      <c r="L104" s="16" t="e">
        <f t="shared" si="58"/>
        <v>#REF!</v>
      </c>
      <c r="M104" s="89" t="e">
        <f>(J104+K104)*VLOOKUP(I104,'Building Information'!$A$26:$H$34,6,0)</f>
        <v>#REF!</v>
      </c>
      <c r="N104" s="31" t="e">
        <f>(J104+K104)*VLOOKUP(I104,'Building Information'!$A$26:$H$34,7,0)</f>
        <v>#REF!</v>
      </c>
      <c r="O104" s="90" t="e">
        <f>N104*VLOOKUP(I104,'Building Information'!$A$26:$H$34,8,0)</f>
        <v>#REF!</v>
      </c>
      <c r="P104" s="58" t="e">
        <f t="shared" ref="P104:P113" si="60">(F104-M104)</f>
        <v>#REF!</v>
      </c>
      <c r="Q104" s="59" t="e">
        <f t="shared" ref="Q104:Q112" si="61">IF(F104=0,0,(F104-M104)/F104*100)</f>
        <v>#REF!</v>
      </c>
      <c r="R104" s="58" t="e">
        <f t="shared" si="59"/>
        <v>#REF!</v>
      </c>
      <c r="S104" s="62" t="e">
        <f t="shared" ref="S104:S112" si="62">IF(G104=0,0,(G104-N104)/G104*100)</f>
        <v>#REF!</v>
      </c>
      <c r="T104" s="63" t="e">
        <f t="shared" ref="T104:T112" si="63">(H104-O104)</f>
        <v>#REF!</v>
      </c>
      <c r="U104" s="59" t="e">
        <f t="shared" ref="U104:U112" si="64">IF(H104=0,0,(H104-O104)/H104*100)</f>
        <v>#REF!</v>
      </c>
      <c r="V104" s="5"/>
      <c r="X104" s="31" t="e">
        <f>(C104+D104)*'Building Information'!E$27</f>
        <v>#REF!</v>
      </c>
      <c r="Y104" s="31" t="e">
        <f>(C104+D104)*'Building Information'!E$27</f>
        <v>#REF!</v>
      </c>
      <c r="Z104" s="31" t="e">
        <f>((C104+D104)-(J104+K104))*'Building Information'!E$27</f>
        <v>#REF!</v>
      </c>
      <c r="AA104" s="31" t="e">
        <f>((C104+D104)-(J104+K104))*'Building Information'!E$27</f>
        <v>#REF!</v>
      </c>
      <c r="AB104" s="31"/>
      <c r="AC104" s="31"/>
      <c r="AD104" s="31"/>
      <c r="AE104" s="90"/>
    </row>
    <row r="105" spans="1:31" x14ac:dyDescent="0.35">
      <c r="B105" s="5" t="e">
        <f>#REF!</f>
        <v>#REF!</v>
      </c>
      <c r="C105" s="15" t="e">
        <f>#REF!</f>
        <v>#REF!</v>
      </c>
      <c r="D105" s="15" t="e">
        <f>#REF!</f>
        <v>#REF!</v>
      </c>
      <c r="E105" s="16" t="e">
        <f>#REF!</f>
        <v>#REF!</v>
      </c>
      <c r="F105" s="89" t="e">
        <f>(C105+D105)*VLOOKUP(B105,'Building Information'!$A$26:$H$34,6,0)</f>
        <v>#REF!</v>
      </c>
      <c r="G105" s="31" t="e">
        <f>(C105+D105)*VLOOKUP(B105,'Building Information'!$A$26:$H$34,7,0)</f>
        <v>#REF!</v>
      </c>
      <c r="H105" s="90" t="e">
        <f>G105*VLOOKUP(B105,'Building Information'!$A$26:$H$34,8,0)</f>
        <v>#REF!</v>
      </c>
      <c r="I105" s="5" t="e">
        <f t="shared" si="57"/>
        <v>#REF!</v>
      </c>
      <c r="J105" s="15" t="e">
        <f>#REF!</f>
        <v>#REF!</v>
      </c>
      <c r="K105" s="15" t="e">
        <f>#REF!</f>
        <v>#REF!</v>
      </c>
      <c r="L105" s="16" t="e">
        <f t="shared" si="58"/>
        <v>#REF!</v>
      </c>
      <c r="M105" s="89" t="e">
        <f>(J105+K105)*VLOOKUP(I105,'Building Information'!$A$26:$H$34,6,0)</f>
        <v>#REF!</v>
      </c>
      <c r="N105" s="31" t="e">
        <f>(J105+K105)*VLOOKUP(I105,'Building Information'!$A$26:$H$34,7,0)</f>
        <v>#REF!</v>
      </c>
      <c r="O105" s="90" t="e">
        <f>N105*VLOOKUP(I105,'Building Information'!$A$26:$H$34,8,0)</f>
        <v>#REF!</v>
      </c>
      <c r="P105" s="58" t="e">
        <f t="shared" si="60"/>
        <v>#REF!</v>
      </c>
      <c r="Q105" s="59" t="e">
        <f t="shared" si="61"/>
        <v>#REF!</v>
      </c>
      <c r="R105" s="58" t="e">
        <f t="shared" si="59"/>
        <v>#REF!</v>
      </c>
      <c r="S105" s="62" t="e">
        <f t="shared" si="62"/>
        <v>#REF!</v>
      </c>
      <c r="T105" s="63" t="e">
        <f t="shared" si="63"/>
        <v>#REF!</v>
      </c>
      <c r="U105" s="59" t="e">
        <f t="shared" si="64"/>
        <v>#REF!</v>
      </c>
      <c r="V105" s="5"/>
      <c r="X105" s="31" t="e">
        <f>(C105+D105)*'Building Information'!E$28</f>
        <v>#REF!</v>
      </c>
      <c r="Y105" s="31" t="e">
        <f>(C105+D105)*'Building Information'!E$28</f>
        <v>#REF!</v>
      </c>
      <c r="Z105" s="31" t="e">
        <f>((C105+D105)-(J105+K105))*'Building Information'!E$28</f>
        <v>#REF!</v>
      </c>
      <c r="AA105" s="31" t="e">
        <f>((C105+D105)-(J105+K105))*'Building Information'!E$28</f>
        <v>#REF!</v>
      </c>
      <c r="AB105" s="31"/>
      <c r="AC105" s="31"/>
      <c r="AD105" s="31"/>
      <c r="AE105" s="90"/>
    </row>
    <row r="106" spans="1:31" x14ac:dyDescent="0.35">
      <c r="B106" s="5" t="e">
        <f>#REF!</f>
        <v>#REF!</v>
      </c>
      <c r="C106" s="15" t="e">
        <f>#REF!</f>
        <v>#REF!</v>
      </c>
      <c r="D106" s="15" t="e">
        <f>#REF!</f>
        <v>#REF!</v>
      </c>
      <c r="E106" s="16" t="e">
        <f>#REF!</f>
        <v>#REF!</v>
      </c>
      <c r="F106" s="89" t="e">
        <f>(C106+D106)*VLOOKUP(B106,'Building Information'!$A$26:$H$34,6,0)</f>
        <v>#REF!</v>
      </c>
      <c r="G106" s="31" t="e">
        <f>(C106+D106)*VLOOKUP(B106,'Building Information'!$A$26:$H$34,7,0)</f>
        <v>#REF!</v>
      </c>
      <c r="H106" s="90" t="e">
        <f>G106*VLOOKUP(B106,'Building Information'!$A$26:$H$34,8,0)</f>
        <v>#REF!</v>
      </c>
      <c r="I106" s="5" t="e">
        <f t="shared" si="57"/>
        <v>#REF!</v>
      </c>
      <c r="J106" s="15" t="e">
        <f>#REF!</f>
        <v>#REF!</v>
      </c>
      <c r="K106" s="15" t="e">
        <f>#REF!</f>
        <v>#REF!</v>
      </c>
      <c r="L106" s="16" t="e">
        <f t="shared" si="58"/>
        <v>#REF!</v>
      </c>
      <c r="M106" s="89" t="e">
        <f>(J106+K106)*VLOOKUP(I106,'Building Information'!$A$26:$H$34,6,0)</f>
        <v>#REF!</v>
      </c>
      <c r="N106" s="31" t="e">
        <f>(J106+K106)*VLOOKUP(I106,'Building Information'!$A$26:$H$34,7,0)</f>
        <v>#REF!</v>
      </c>
      <c r="O106" s="90" t="e">
        <f>N106*VLOOKUP(I106,'Building Information'!$A$26:$H$34,8,0)</f>
        <v>#REF!</v>
      </c>
      <c r="P106" s="58" t="e">
        <f t="shared" si="60"/>
        <v>#REF!</v>
      </c>
      <c r="Q106" s="59" t="e">
        <f t="shared" si="61"/>
        <v>#REF!</v>
      </c>
      <c r="R106" s="58" t="e">
        <f t="shared" si="59"/>
        <v>#REF!</v>
      </c>
      <c r="S106" s="62" t="e">
        <f t="shared" si="62"/>
        <v>#REF!</v>
      </c>
      <c r="T106" s="63" t="e">
        <f t="shared" si="63"/>
        <v>#REF!</v>
      </c>
      <c r="U106" s="59" t="e">
        <f t="shared" si="64"/>
        <v>#REF!</v>
      </c>
      <c r="V106" s="5"/>
      <c r="X106" s="31" t="e">
        <f>(C106+D106)*'Building Information'!E$29</f>
        <v>#REF!</v>
      </c>
      <c r="Y106" s="31" t="e">
        <f>(C106+D106)*'Building Information'!E$29</f>
        <v>#REF!</v>
      </c>
      <c r="Z106" s="31" t="e">
        <f>((C106+D106)-(J106+K106))*'Building Information'!E$29</f>
        <v>#REF!</v>
      </c>
      <c r="AA106" s="31" t="e">
        <f>((C106+D106)-(J106+K106))*'Building Information'!E$29</f>
        <v>#REF!</v>
      </c>
      <c r="AB106" s="31"/>
      <c r="AC106" s="31"/>
      <c r="AD106" s="31"/>
      <c r="AE106" s="90"/>
    </row>
    <row r="107" spans="1:31" x14ac:dyDescent="0.35">
      <c r="B107" s="5" t="e">
        <f>#REF!</f>
        <v>#REF!</v>
      </c>
      <c r="C107" s="15" t="e">
        <f>#REF!</f>
        <v>#REF!</v>
      </c>
      <c r="D107" s="15" t="e">
        <f>#REF!</f>
        <v>#REF!</v>
      </c>
      <c r="E107" s="16" t="e">
        <f>#REF!</f>
        <v>#REF!</v>
      </c>
      <c r="F107" s="89" t="e">
        <f>(C107+D107)*VLOOKUP(B107,'Building Information'!$A$26:$H$34,6,0)</f>
        <v>#REF!</v>
      </c>
      <c r="G107" s="31" t="e">
        <f>(C107+D107)*VLOOKUP(B107,'Building Information'!$A$26:$H$34,7,0)</f>
        <v>#REF!</v>
      </c>
      <c r="H107" s="90" t="e">
        <f>G107*VLOOKUP(B107,'Building Information'!$A$26:$H$34,8,0)</f>
        <v>#REF!</v>
      </c>
      <c r="I107" s="5" t="e">
        <f t="shared" si="57"/>
        <v>#REF!</v>
      </c>
      <c r="J107" s="15" t="e">
        <f>#REF!</f>
        <v>#REF!</v>
      </c>
      <c r="K107" s="15" t="e">
        <f>#REF!</f>
        <v>#REF!</v>
      </c>
      <c r="L107" s="16" t="e">
        <f t="shared" si="58"/>
        <v>#REF!</v>
      </c>
      <c r="M107" s="89" t="e">
        <f>(J107+K107)*VLOOKUP(I107,'Building Information'!$A$26:$H$34,6,0)</f>
        <v>#REF!</v>
      </c>
      <c r="N107" s="31" t="e">
        <f>(J107+K107)*VLOOKUP(I107,'Building Information'!$A$26:$H$34,7,0)</f>
        <v>#REF!</v>
      </c>
      <c r="O107" s="90" t="e">
        <f>N107*VLOOKUP(I107,'Building Information'!$A$26:$H$34,8,0)</f>
        <v>#REF!</v>
      </c>
      <c r="P107" s="58" t="e">
        <f t="shared" si="60"/>
        <v>#REF!</v>
      </c>
      <c r="Q107" s="59" t="e">
        <f t="shared" si="61"/>
        <v>#REF!</v>
      </c>
      <c r="R107" s="58" t="e">
        <f t="shared" si="59"/>
        <v>#REF!</v>
      </c>
      <c r="S107" s="62" t="e">
        <f t="shared" si="62"/>
        <v>#REF!</v>
      </c>
      <c r="T107" s="63" t="e">
        <f t="shared" si="63"/>
        <v>#REF!</v>
      </c>
      <c r="U107" s="59" t="e">
        <f t="shared" si="64"/>
        <v>#REF!</v>
      </c>
      <c r="V107" s="5"/>
      <c r="X107" s="31" t="e">
        <f>(C107+D107)*'Building Information'!#REF!</f>
        <v>#REF!</v>
      </c>
      <c r="Y107" s="31" t="e">
        <f>(C107+D107)*'Building Information'!#REF!</f>
        <v>#REF!</v>
      </c>
      <c r="Z107" s="31" t="e">
        <f>((C107+D107)-(J107+K107))*'Building Information'!#REF!</f>
        <v>#REF!</v>
      </c>
      <c r="AA107" s="31" t="e">
        <f>((C107+D107)-(J107+K107))*'Building Information'!#REF!</f>
        <v>#REF!</v>
      </c>
      <c r="AB107" s="31"/>
      <c r="AC107" s="31"/>
      <c r="AD107" s="31"/>
      <c r="AE107" s="90"/>
    </row>
    <row r="108" spans="1:31" x14ac:dyDescent="0.35">
      <c r="B108" s="5" t="e">
        <f>#REF!</f>
        <v>#REF!</v>
      </c>
      <c r="C108" s="15" t="e">
        <f>#REF!</f>
        <v>#REF!</v>
      </c>
      <c r="D108" s="15" t="e">
        <f>#REF!</f>
        <v>#REF!</v>
      </c>
      <c r="E108" s="16" t="e">
        <f>#REF!</f>
        <v>#REF!</v>
      </c>
      <c r="F108" s="89" t="e">
        <f>(C108+D108)*VLOOKUP(B108,'Building Information'!$A$26:$H$34,6,0)</f>
        <v>#REF!</v>
      </c>
      <c r="G108" s="31" t="e">
        <f>(C108+D108)*VLOOKUP(B108,'Building Information'!$A$26:$H$34,7,0)</f>
        <v>#REF!</v>
      </c>
      <c r="H108" s="90" t="e">
        <f>G108*VLOOKUP(B108,'Building Information'!$A$26:$H$34,8,0)</f>
        <v>#REF!</v>
      </c>
      <c r="I108" s="5" t="e">
        <f t="shared" si="57"/>
        <v>#REF!</v>
      </c>
      <c r="J108" s="15" t="e">
        <f>#REF!</f>
        <v>#REF!</v>
      </c>
      <c r="K108" s="15" t="e">
        <f>#REF!</f>
        <v>#REF!</v>
      </c>
      <c r="L108" s="16" t="e">
        <f t="shared" si="58"/>
        <v>#REF!</v>
      </c>
      <c r="M108" s="89" t="e">
        <f>(J108+K108)*VLOOKUP(I108,'Building Information'!$A$26:$H$34,6,0)</f>
        <v>#REF!</v>
      </c>
      <c r="N108" s="31" t="e">
        <f>(J108+K108)*VLOOKUP(I108,'Building Information'!$A$26:$H$34,7,0)</f>
        <v>#REF!</v>
      </c>
      <c r="O108" s="90" t="e">
        <f>N108*VLOOKUP(I108,'Building Information'!$A$26:$H$34,8,0)</f>
        <v>#REF!</v>
      </c>
      <c r="P108" s="58" t="e">
        <f t="shared" si="60"/>
        <v>#REF!</v>
      </c>
      <c r="Q108" s="59" t="e">
        <f t="shared" si="61"/>
        <v>#REF!</v>
      </c>
      <c r="R108" s="58" t="e">
        <f t="shared" si="59"/>
        <v>#REF!</v>
      </c>
      <c r="S108" s="62" t="e">
        <f t="shared" si="62"/>
        <v>#REF!</v>
      </c>
      <c r="T108" s="63" t="e">
        <f t="shared" si="63"/>
        <v>#REF!</v>
      </c>
      <c r="U108" s="59" t="e">
        <f t="shared" si="64"/>
        <v>#REF!</v>
      </c>
      <c r="V108" s="5"/>
      <c r="X108" s="31" t="e">
        <f>(C108+D108)*'Building Information'!E$30</f>
        <v>#REF!</v>
      </c>
      <c r="Y108" s="31"/>
      <c r="Z108" s="31" t="e">
        <f>((C108+D108)-(J108+K108))*'Building Information'!E$30</f>
        <v>#REF!</v>
      </c>
      <c r="AA108" s="31"/>
      <c r="AB108" s="31"/>
      <c r="AC108" s="31"/>
      <c r="AD108" s="31"/>
      <c r="AE108" s="90"/>
    </row>
    <row r="109" spans="1:31" x14ac:dyDescent="0.35">
      <c r="B109" s="5" t="e">
        <f>#REF!</f>
        <v>#REF!</v>
      </c>
      <c r="C109" s="15" t="e">
        <f>#REF!</f>
        <v>#REF!</v>
      </c>
      <c r="D109" s="15" t="e">
        <f>#REF!</f>
        <v>#REF!</v>
      </c>
      <c r="E109" s="16" t="e">
        <f>#REF!</f>
        <v>#REF!</v>
      </c>
      <c r="F109" s="89" t="e">
        <f>(C109+D109)*VLOOKUP(B109,'Building Information'!$A$26:$H$34,6,0)</f>
        <v>#REF!</v>
      </c>
      <c r="G109" s="31" t="e">
        <f>(C109+D109)*VLOOKUP(B109,'Building Information'!$A$26:$H$34,7,0)</f>
        <v>#REF!</v>
      </c>
      <c r="H109" s="90" t="e">
        <f>G109*VLOOKUP(B109,'Building Information'!$A$26:$H$34,8,0)</f>
        <v>#REF!</v>
      </c>
      <c r="I109" s="5" t="e">
        <f t="shared" si="57"/>
        <v>#REF!</v>
      </c>
      <c r="J109" s="15" t="e">
        <f>#REF!</f>
        <v>#REF!</v>
      </c>
      <c r="K109" s="15" t="e">
        <f>#REF!</f>
        <v>#REF!</v>
      </c>
      <c r="L109" s="16" t="e">
        <f t="shared" si="58"/>
        <v>#REF!</v>
      </c>
      <c r="M109" s="89" t="e">
        <f>(J109+K109)*VLOOKUP(I109,'Building Information'!$A$26:$H$34,6,0)</f>
        <v>#REF!</v>
      </c>
      <c r="N109" s="31" t="e">
        <f>(J109+K109)*VLOOKUP(I109,'Building Information'!$A$26:$H$34,7,0)</f>
        <v>#REF!</v>
      </c>
      <c r="O109" s="90" t="e">
        <f>N109*VLOOKUP(I109,'Building Information'!$A$26:$H$34,8,0)</f>
        <v>#REF!</v>
      </c>
      <c r="P109" s="58" t="e">
        <f t="shared" si="60"/>
        <v>#REF!</v>
      </c>
      <c r="Q109" s="59" t="e">
        <f t="shared" si="61"/>
        <v>#REF!</v>
      </c>
      <c r="R109" s="58" t="e">
        <f t="shared" si="59"/>
        <v>#REF!</v>
      </c>
      <c r="S109" s="62" t="e">
        <f t="shared" si="62"/>
        <v>#REF!</v>
      </c>
      <c r="T109" s="63" t="e">
        <f t="shared" si="63"/>
        <v>#REF!</v>
      </c>
      <c r="U109" s="59" t="e">
        <f t="shared" si="64"/>
        <v>#REF!</v>
      </c>
      <c r="V109" s="5"/>
      <c r="X109" s="31" t="e">
        <f>(C109+D109)*'Building Information'!E$31</f>
        <v>#REF!</v>
      </c>
      <c r="Y109" s="31"/>
      <c r="Z109" s="31" t="e">
        <f>((C109+D109)-(J109+K109))*'Building Information'!E$31</f>
        <v>#REF!</v>
      </c>
      <c r="AA109" s="31"/>
      <c r="AB109" s="31"/>
      <c r="AC109" s="31"/>
      <c r="AD109" s="31"/>
      <c r="AE109" s="90"/>
    </row>
    <row r="110" spans="1:31" x14ac:dyDescent="0.35">
      <c r="B110" s="5" t="e">
        <f>#REF!</f>
        <v>#REF!</v>
      </c>
      <c r="C110" s="15" t="e">
        <f>#REF!</f>
        <v>#REF!</v>
      </c>
      <c r="D110" s="15" t="e">
        <f>#REF!</f>
        <v>#REF!</v>
      </c>
      <c r="E110" s="16" t="e">
        <f>#REF!</f>
        <v>#REF!</v>
      </c>
      <c r="F110" s="89" t="e">
        <f>(C110+D110)*VLOOKUP(B110,'Building Information'!$A$26:$H$34,6,0)</f>
        <v>#REF!</v>
      </c>
      <c r="G110" s="31" t="e">
        <f>(C110+D110)*VLOOKUP(B110,'Building Information'!$A$26:$H$34,7,0)</f>
        <v>#REF!</v>
      </c>
      <c r="H110" s="90" t="e">
        <f>G110*VLOOKUP(B110,'Building Information'!$A$26:$H$34,8,0)</f>
        <v>#REF!</v>
      </c>
      <c r="I110" s="5" t="e">
        <f t="shared" si="57"/>
        <v>#REF!</v>
      </c>
      <c r="J110" s="15" t="e">
        <f>#REF!</f>
        <v>#REF!</v>
      </c>
      <c r="K110" s="15" t="e">
        <f>#REF!</f>
        <v>#REF!</v>
      </c>
      <c r="L110" s="16" t="e">
        <f t="shared" si="58"/>
        <v>#REF!</v>
      </c>
      <c r="M110" s="89" t="e">
        <f>(J110+K110)*VLOOKUP(I110,'Building Information'!$A$26:$H$34,6,0)</f>
        <v>#REF!</v>
      </c>
      <c r="N110" s="31" t="e">
        <f>(J110+K110)*VLOOKUP(I110,'Building Information'!$A$26:$H$34,7,0)</f>
        <v>#REF!</v>
      </c>
      <c r="O110" s="90" t="e">
        <f>N110*VLOOKUP(I110,'Building Information'!$A$26:$H$34,8,0)</f>
        <v>#REF!</v>
      </c>
      <c r="P110" s="58" t="e">
        <f t="shared" si="60"/>
        <v>#REF!</v>
      </c>
      <c r="Q110" s="59" t="e">
        <f t="shared" si="61"/>
        <v>#REF!</v>
      </c>
      <c r="R110" s="58" t="e">
        <f t="shared" si="59"/>
        <v>#REF!</v>
      </c>
      <c r="S110" s="62" t="e">
        <f t="shared" si="62"/>
        <v>#REF!</v>
      </c>
      <c r="T110" s="63" t="e">
        <f t="shared" si="63"/>
        <v>#REF!</v>
      </c>
      <c r="U110" s="59" t="e">
        <f t="shared" si="64"/>
        <v>#REF!</v>
      </c>
      <c r="V110" s="5"/>
      <c r="X110" s="31" t="e">
        <f>(C110+D110)*'Building Information'!E$32</f>
        <v>#REF!</v>
      </c>
      <c r="Y110" s="31" t="e">
        <f>(C110+D110)*'Building Information'!E$32</f>
        <v>#REF!</v>
      </c>
      <c r="Z110" s="31" t="e">
        <f>((C110+D110)-(J110+K110))*'Building Information'!E$32</f>
        <v>#REF!</v>
      </c>
      <c r="AA110" s="31" t="e">
        <f>((C110+D110)-(J110+K110))*'Building Information'!E$32</f>
        <v>#REF!</v>
      </c>
      <c r="AB110" s="31"/>
      <c r="AC110" s="31"/>
      <c r="AD110" s="31"/>
      <c r="AE110" s="90"/>
    </row>
    <row r="111" spans="1:31" x14ac:dyDescent="0.35">
      <c r="B111" s="5" t="e">
        <f>#REF!</f>
        <v>#REF!</v>
      </c>
      <c r="C111" s="15" t="e">
        <f>#REF!</f>
        <v>#REF!</v>
      </c>
      <c r="D111" s="15" t="e">
        <f>#REF!</f>
        <v>#REF!</v>
      </c>
      <c r="E111" s="16" t="e">
        <f>#REF!</f>
        <v>#REF!</v>
      </c>
      <c r="F111" s="89" t="e">
        <f>(C111+D111)*VLOOKUP(B111,'Building Information'!$A$26:$H$34,6,0)</f>
        <v>#REF!</v>
      </c>
      <c r="G111" s="31" t="e">
        <f>(C111+D111)*VLOOKUP(B111,'Building Information'!$A$26:$H$34,7,0)</f>
        <v>#REF!</v>
      </c>
      <c r="H111" s="90" t="e">
        <f>G111*VLOOKUP(B111,'Building Information'!$A$26:$H$34,8,0)</f>
        <v>#REF!</v>
      </c>
      <c r="I111" s="5" t="e">
        <f t="shared" si="57"/>
        <v>#REF!</v>
      </c>
      <c r="J111" s="15" t="e">
        <f>#REF!</f>
        <v>#REF!</v>
      </c>
      <c r="K111" s="15" t="e">
        <f>#REF!</f>
        <v>#REF!</v>
      </c>
      <c r="L111" s="16" t="e">
        <f t="shared" si="58"/>
        <v>#REF!</v>
      </c>
      <c r="M111" s="89" t="e">
        <f>(J111+K111)*VLOOKUP(I111,'Building Information'!$A$26:$H$34,6,0)</f>
        <v>#REF!</v>
      </c>
      <c r="N111" s="31" t="e">
        <f>(J111+K111)*VLOOKUP(I111,'Building Information'!$A$26:$H$34,7,0)</f>
        <v>#REF!</v>
      </c>
      <c r="O111" s="90" t="e">
        <f>N111*VLOOKUP(I111,'Building Information'!$A$26:$H$34,8,0)</f>
        <v>#REF!</v>
      </c>
      <c r="P111" s="58" t="e">
        <f t="shared" si="60"/>
        <v>#REF!</v>
      </c>
      <c r="Q111" s="59" t="e">
        <f t="shared" si="61"/>
        <v>#REF!</v>
      </c>
      <c r="R111" s="58" t="e">
        <f t="shared" si="59"/>
        <v>#REF!</v>
      </c>
      <c r="S111" s="62" t="e">
        <f t="shared" si="62"/>
        <v>#REF!</v>
      </c>
      <c r="T111" s="63" t="e">
        <f t="shared" si="63"/>
        <v>#REF!</v>
      </c>
      <c r="U111" s="59" t="e">
        <f t="shared" si="64"/>
        <v>#REF!</v>
      </c>
      <c r="V111" s="5"/>
      <c r="X111" s="31" t="e">
        <f>(C111+D111)*'Building Information'!E$33</f>
        <v>#REF!</v>
      </c>
      <c r="Y111" s="31" t="e">
        <f>(C111+D111)*'Building Information'!E$33</f>
        <v>#REF!</v>
      </c>
      <c r="Z111" s="31" t="e">
        <f>((C111+D111)-(J111+K111))*'Building Information'!E$33</f>
        <v>#REF!</v>
      </c>
      <c r="AA111" s="31" t="e">
        <f>((C111+D111)-(J111+K111))*'Building Information'!E$33</f>
        <v>#REF!</v>
      </c>
      <c r="AB111" s="31"/>
      <c r="AC111" s="31"/>
      <c r="AD111" s="31"/>
      <c r="AE111" s="90"/>
    </row>
    <row r="112" spans="1:31" x14ac:dyDescent="0.35">
      <c r="B112" s="5" t="e">
        <f>#REF!</f>
        <v>#REF!</v>
      </c>
      <c r="C112" s="15" t="e">
        <f>#REF!</f>
        <v>#REF!</v>
      </c>
      <c r="D112" s="15" t="e">
        <f>#REF!</f>
        <v>#REF!</v>
      </c>
      <c r="E112" s="16" t="e">
        <f>#REF!</f>
        <v>#REF!</v>
      </c>
      <c r="F112" s="89" t="e">
        <f>(C112+D112)*VLOOKUP(B112,'Building Information'!$A$26:$H$34,6,0)</f>
        <v>#REF!</v>
      </c>
      <c r="G112" s="31" t="e">
        <f>(C112+D112)*VLOOKUP(B112,'Building Information'!$A$26:$H$34,7,0)</f>
        <v>#REF!</v>
      </c>
      <c r="H112" s="90" t="e">
        <f>G112*VLOOKUP(B112,'Building Information'!$A$26:$H$34,8,0)</f>
        <v>#REF!</v>
      </c>
      <c r="I112" s="5" t="e">
        <f t="shared" si="57"/>
        <v>#REF!</v>
      </c>
      <c r="J112" s="15" t="e">
        <f>#REF!</f>
        <v>#REF!</v>
      </c>
      <c r="K112" s="15" t="e">
        <f>#REF!</f>
        <v>#REF!</v>
      </c>
      <c r="L112" s="16" t="e">
        <f t="shared" si="58"/>
        <v>#REF!</v>
      </c>
      <c r="M112" s="89" t="e">
        <f>(J112+K112)*VLOOKUP(I112,'Building Information'!$A$26:$H$34,6,0)</f>
        <v>#REF!</v>
      </c>
      <c r="N112" s="31" t="e">
        <f>(J112+K112)*VLOOKUP(I112,'Building Information'!$A$26:$H$34,7,0)</f>
        <v>#REF!</v>
      </c>
      <c r="O112" s="90" t="e">
        <f>N112*VLOOKUP(I112,'Building Information'!$A$26:$H$34,8,0)</f>
        <v>#REF!</v>
      </c>
      <c r="P112" s="58" t="e">
        <f t="shared" si="60"/>
        <v>#REF!</v>
      </c>
      <c r="Q112" s="59" t="e">
        <f t="shared" si="61"/>
        <v>#REF!</v>
      </c>
      <c r="R112" s="58" t="e">
        <f t="shared" si="59"/>
        <v>#REF!</v>
      </c>
      <c r="S112" s="62" t="e">
        <f t="shared" si="62"/>
        <v>#REF!</v>
      </c>
      <c r="T112" s="63" t="e">
        <f t="shared" si="63"/>
        <v>#REF!</v>
      </c>
      <c r="U112" s="59" t="e">
        <f t="shared" si="64"/>
        <v>#REF!</v>
      </c>
      <c r="V112" s="5"/>
      <c r="X112" s="31" t="e">
        <f>(C112+D112)*'Building Information'!E$34</f>
        <v>#REF!</v>
      </c>
      <c r="Y112" s="31" t="e">
        <f>(C112+D112)*'Building Information'!E$34</f>
        <v>#REF!</v>
      </c>
      <c r="Z112" s="31" t="e">
        <f>((C112+D112)-(J112+K112))*'Building Information'!E$34</f>
        <v>#REF!</v>
      </c>
      <c r="AA112" s="31" t="e">
        <f>((C112+D112)-(J112+K112))*'Building Information'!E$34</f>
        <v>#REF!</v>
      </c>
      <c r="AB112" s="31"/>
      <c r="AC112" s="31"/>
      <c r="AD112" s="31"/>
      <c r="AE112" s="90"/>
    </row>
    <row r="113" spans="1:31" x14ac:dyDescent="0.35">
      <c r="B113" s="6"/>
      <c r="C113" s="7"/>
      <c r="D113" s="7"/>
      <c r="E113" s="8"/>
      <c r="F113" s="91" t="e">
        <f>SUM(F103:F112)</f>
        <v>#REF!</v>
      </c>
      <c r="G113" s="92" t="e">
        <f t="shared" ref="G113:H113" si="65">SUM(G103:G112)</f>
        <v>#REF!</v>
      </c>
      <c r="H113" s="93" t="e">
        <f t="shared" si="65"/>
        <v>#REF!</v>
      </c>
      <c r="I113" s="7"/>
      <c r="J113" s="7"/>
      <c r="K113" s="7"/>
      <c r="L113" s="8"/>
      <c r="M113" s="91" t="e">
        <f>SUM(M103:M112)</f>
        <v>#REF!</v>
      </c>
      <c r="N113" s="92" t="e">
        <f>SUM(N103:N112)</f>
        <v>#REF!</v>
      </c>
      <c r="O113" s="93" t="e">
        <f>SUM(O103:O112)</f>
        <v>#REF!</v>
      </c>
      <c r="P113" s="60" t="e">
        <f t="shared" si="60"/>
        <v>#REF!</v>
      </c>
      <c r="Q113" s="61" t="e">
        <f>IF(F113=0,0,(F113-M113)/F113*100)</f>
        <v>#REF!</v>
      </c>
      <c r="R113" s="60" t="e">
        <f>(G113-N113)</f>
        <v>#REF!</v>
      </c>
      <c r="S113" s="61" t="e">
        <f>IF(G113=0,0,(G113-N113)/G113*100)</f>
        <v>#REF!</v>
      </c>
      <c r="T113" s="60" t="e">
        <f>(H113-O113)</f>
        <v>#REF!</v>
      </c>
      <c r="U113" s="61" t="e">
        <f>IF(H113=0,0,(H113-O113)/H113*100)</f>
        <v>#REF!</v>
      </c>
      <c r="V113" s="6"/>
      <c r="W113" s="7"/>
      <c r="X113" s="92" t="e">
        <f>SUM(X103:X112)</f>
        <v>#REF!</v>
      </c>
      <c r="Y113" s="92" t="e">
        <f>SUM(Y103:Y112)</f>
        <v>#REF!</v>
      </c>
      <c r="Z113" s="92" t="e">
        <f>SUM(Z103:Z112)</f>
        <v>#REF!</v>
      </c>
      <c r="AA113" s="92" t="e">
        <f>SUM(AA103:AA112)</f>
        <v>#REF!</v>
      </c>
      <c r="AB113" s="92" t="e">
        <f>Z113/$V$7</f>
        <v>#REF!</v>
      </c>
      <c r="AC113" s="92" t="e">
        <f>AA113/$W$7</f>
        <v>#REF!</v>
      </c>
      <c r="AD113" s="92" t="e">
        <f>Z113/X113</f>
        <v>#REF!</v>
      </c>
      <c r="AE113" s="93" t="e">
        <f>AA113/Y113</f>
        <v>#REF!</v>
      </c>
    </row>
    <row r="115" spans="1:31" ht="18.5" x14ac:dyDescent="0.45">
      <c r="A115" s="4" t="s">
        <v>420</v>
      </c>
    </row>
    <row r="116" spans="1:31" ht="18.5" x14ac:dyDescent="0.45">
      <c r="A116" s="4"/>
      <c r="B116" t="s">
        <v>374</v>
      </c>
      <c r="I116" t="s">
        <v>375</v>
      </c>
    </row>
    <row r="117" spans="1:31" x14ac:dyDescent="0.35">
      <c r="B117" s="10" t="s">
        <v>402</v>
      </c>
      <c r="C117" s="13"/>
      <c r="D117" s="13"/>
      <c r="E117" s="12"/>
      <c r="F117" s="10" t="s">
        <v>376</v>
      </c>
      <c r="G117" s="11" t="s">
        <v>377</v>
      </c>
      <c r="H117" s="14" t="s">
        <v>378</v>
      </c>
      <c r="I117" s="11" t="s">
        <v>402</v>
      </c>
      <c r="J117" s="13"/>
      <c r="K117" s="13"/>
      <c r="L117" s="12"/>
      <c r="M117" s="10" t="s">
        <v>376</v>
      </c>
      <c r="N117" s="11" t="s">
        <v>377</v>
      </c>
      <c r="O117" s="14" t="s">
        <v>378</v>
      </c>
      <c r="P117" s="10" t="s">
        <v>379</v>
      </c>
      <c r="Q117" s="14" t="s">
        <v>380</v>
      </c>
      <c r="R117" s="10" t="s">
        <v>381</v>
      </c>
      <c r="S117" s="14" t="s">
        <v>382</v>
      </c>
      <c r="T117" s="10" t="s">
        <v>383</v>
      </c>
      <c r="U117" s="14" t="s">
        <v>384</v>
      </c>
      <c r="V117" s="104"/>
      <c r="W117" s="13"/>
      <c r="X117" s="11" t="s">
        <v>387</v>
      </c>
      <c r="Y117" s="11" t="s">
        <v>388</v>
      </c>
      <c r="Z117" s="11" t="s">
        <v>389</v>
      </c>
      <c r="AA117" s="11" t="s">
        <v>390</v>
      </c>
      <c r="AB117" s="11" t="s">
        <v>391</v>
      </c>
      <c r="AC117" s="11" t="s">
        <v>392</v>
      </c>
      <c r="AD117" s="11" t="s">
        <v>414</v>
      </c>
      <c r="AE117" s="14" t="s">
        <v>415</v>
      </c>
    </row>
    <row r="118" spans="1:31" x14ac:dyDescent="0.35">
      <c r="B118" s="5" t="e">
        <f>#REF!</f>
        <v>#REF!</v>
      </c>
      <c r="C118" s="15" t="e">
        <f>#REF!</f>
        <v>#REF!</v>
      </c>
      <c r="D118" s="15" t="e">
        <f>#REF!</f>
        <v>#REF!</v>
      </c>
      <c r="E118" s="16" t="e">
        <f>#REF!</f>
        <v>#REF!</v>
      </c>
      <c r="F118" s="89" t="e">
        <f>(C118+D118)*VLOOKUP(B118,'Building Information'!$A$26:$H$34,6,0)</f>
        <v>#REF!</v>
      </c>
      <c r="G118" s="31" t="e">
        <f>(C118+D118)*VLOOKUP(B118,'Building Information'!$A$26:$H$34,7,0)</f>
        <v>#REF!</v>
      </c>
      <c r="H118" s="90" t="e">
        <f>G118*VLOOKUP(B118,'Building Information'!$A$26:$H$34,8,0)</f>
        <v>#REF!</v>
      </c>
      <c r="I118" s="5" t="e">
        <f t="shared" ref="I118:I127" si="66">B118</f>
        <v>#REF!</v>
      </c>
      <c r="J118" s="15" t="e">
        <f>#REF!</f>
        <v>#REF!</v>
      </c>
      <c r="K118" s="15" t="e">
        <f>#REF!</f>
        <v>#REF!</v>
      </c>
      <c r="L118" s="16" t="e">
        <f t="shared" ref="L118:L127" si="67">E118</f>
        <v>#REF!</v>
      </c>
      <c r="M118" s="89" t="e">
        <f>(J118+K118)*VLOOKUP(I118,'Building Information'!$A$26:$H$34,6,0)</f>
        <v>#REF!</v>
      </c>
      <c r="N118" s="31" t="e">
        <f>(J118+K118)*VLOOKUP(I118,'Building Information'!$A$26:$H$34,7,0)</f>
        <v>#REF!</v>
      </c>
      <c r="O118" s="90" t="e">
        <f>N118*VLOOKUP(I118,'Building Information'!$A$26:$H$34,8,0)</f>
        <v>#REF!</v>
      </c>
      <c r="P118" s="58" t="e">
        <f>(F118-M118)</f>
        <v>#REF!</v>
      </c>
      <c r="Q118" s="59" t="e">
        <f>IF(F118=0,0,(F118-M118)/F118*100)</f>
        <v>#REF!</v>
      </c>
      <c r="R118" s="58" t="e">
        <f t="shared" ref="R118:R127" si="68">(G118-N118)</f>
        <v>#REF!</v>
      </c>
      <c r="S118" s="62" t="e">
        <f>IF(G118=0,0,(G118-N118)/G118*100)</f>
        <v>#REF!</v>
      </c>
      <c r="T118" s="63" t="e">
        <f>(H118-O118)</f>
        <v>#REF!</v>
      </c>
      <c r="U118" s="59" t="e">
        <f>IF(H118=0,0,(H118-O118)/H118*100)</f>
        <v>#REF!</v>
      </c>
      <c r="V118" s="5"/>
      <c r="X118" s="31" t="e">
        <f>(C118+D118)*'Building Information'!E$26</f>
        <v>#REF!</v>
      </c>
      <c r="Y118" s="31" t="e">
        <f>(C118+D118)*'Building Information'!E$26</f>
        <v>#REF!</v>
      </c>
      <c r="Z118" s="31" t="e">
        <f>((C118+D118)-(J118+K118))*'Building Information'!E$26</f>
        <v>#REF!</v>
      </c>
      <c r="AA118" s="31" t="e">
        <f>((C118+D118)-(J118+K118))*'Building Information'!E$26</f>
        <v>#REF!</v>
      </c>
      <c r="AB118" s="31"/>
      <c r="AC118" s="31"/>
      <c r="AD118" s="31"/>
      <c r="AE118" s="90"/>
    </row>
    <row r="119" spans="1:31" x14ac:dyDescent="0.35">
      <c r="B119" s="5" t="e">
        <f>#REF!</f>
        <v>#REF!</v>
      </c>
      <c r="C119" s="15" t="e">
        <f>#REF!</f>
        <v>#REF!</v>
      </c>
      <c r="D119" s="15" t="e">
        <f>#REF!</f>
        <v>#REF!</v>
      </c>
      <c r="E119" s="16" t="e">
        <f>#REF!</f>
        <v>#REF!</v>
      </c>
      <c r="F119" s="89" t="e">
        <f>(C119+D119)*VLOOKUP(B119,'Building Information'!$A$26:$H$34,6,0)</f>
        <v>#REF!</v>
      </c>
      <c r="G119" s="31" t="e">
        <f>(C119+D119)*VLOOKUP(B119,'Building Information'!$A$26:$H$34,7,0)</f>
        <v>#REF!</v>
      </c>
      <c r="H119" s="90" t="e">
        <f>G119*VLOOKUP(B119,'Building Information'!$A$26:$H$34,8,0)</f>
        <v>#REF!</v>
      </c>
      <c r="I119" s="5" t="e">
        <f t="shared" si="66"/>
        <v>#REF!</v>
      </c>
      <c r="J119" s="15" t="e">
        <f>#REF!</f>
        <v>#REF!</v>
      </c>
      <c r="K119" s="15" t="e">
        <f>#REF!</f>
        <v>#REF!</v>
      </c>
      <c r="L119" s="16" t="e">
        <f t="shared" si="67"/>
        <v>#REF!</v>
      </c>
      <c r="M119" s="89" t="e">
        <f>(J119+K119)*VLOOKUP(I119,'Building Information'!$A$26:$H$34,6,0)</f>
        <v>#REF!</v>
      </c>
      <c r="N119" s="31" t="e">
        <f>(J119+K119)*VLOOKUP(I119,'Building Information'!$A$26:$H$34,7,0)</f>
        <v>#REF!</v>
      </c>
      <c r="O119" s="90" t="e">
        <f>N119*VLOOKUP(I119,'Building Information'!$A$26:$H$34,8,0)</f>
        <v>#REF!</v>
      </c>
      <c r="P119" s="58" t="e">
        <f t="shared" ref="P119:P128" si="69">(F119-M119)</f>
        <v>#REF!</v>
      </c>
      <c r="Q119" s="59" t="e">
        <f t="shared" ref="Q119:Q127" si="70">IF(F119=0,0,(F119-M119)/F119*100)</f>
        <v>#REF!</v>
      </c>
      <c r="R119" s="58" t="e">
        <f t="shared" si="68"/>
        <v>#REF!</v>
      </c>
      <c r="S119" s="62" t="e">
        <f t="shared" ref="S119:S127" si="71">IF(G119=0,0,(G119-N119)/G119*100)</f>
        <v>#REF!</v>
      </c>
      <c r="T119" s="63" t="e">
        <f t="shared" ref="T119:T127" si="72">(H119-O119)</f>
        <v>#REF!</v>
      </c>
      <c r="U119" s="59" t="e">
        <f t="shared" ref="U119:U127" si="73">IF(H119=0,0,(H119-O119)/H119*100)</f>
        <v>#REF!</v>
      </c>
      <c r="V119" s="5"/>
      <c r="X119" s="31" t="e">
        <f>(C119+D119)*'Building Information'!E$27</f>
        <v>#REF!</v>
      </c>
      <c r="Y119" s="31" t="e">
        <f>(C119+D119)*'Building Information'!E$27</f>
        <v>#REF!</v>
      </c>
      <c r="Z119" s="31" t="e">
        <f>((C119+D119)-(J119+K119))*'Building Information'!E$27</f>
        <v>#REF!</v>
      </c>
      <c r="AA119" s="31" t="e">
        <f>((C119+D119)-(J119+K119))*'Building Information'!E$27</f>
        <v>#REF!</v>
      </c>
      <c r="AB119" s="31"/>
      <c r="AC119" s="31"/>
      <c r="AD119" s="31"/>
      <c r="AE119" s="90"/>
    </row>
    <row r="120" spans="1:31" x14ac:dyDescent="0.35">
      <c r="B120" s="5" t="e">
        <f>#REF!</f>
        <v>#REF!</v>
      </c>
      <c r="C120" s="15" t="e">
        <f>#REF!</f>
        <v>#REF!</v>
      </c>
      <c r="D120" s="15" t="e">
        <f>#REF!</f>
        <v>#REF!</v>
      </c>
      <c r="E120" s="16" t="e">
        <f>#REF!</f>
        <v>#REF!</v>
      </c>
      <c r="F120" s="89" t="e">
        <f>(C120+D120)*VLOOKUP(B120,'Building Information'!$A$26:$H$34,6,0)</f>
        <v>#REF!</v>
      </c>
      <c r="G120" s="31" t="e">
        <f>(C120+D120)*VLOOKUP(B120,'Building Information'!$A$26:$H$34,7,0)</f>
        <v>#REF!</v>
      </c>
      <c r="H120" s="90" t="e">
        <f>G120*VLOOKUP(B120,'Building Information'!$A$26:$H$34,8,0)</f>
        <v>#REF!</v>
      </c>
      <c r="I120" s="5" t="e">
        <f t="shared" si="66"/>
        <v>#REF!</v>
      </c>
      <c r="J120" s="15" t="e">
        <f>#REF!</f>
        <v>#REF!</v>
      </c>
      <c r="K120" s="15" t="e">
        <f>#REF!</f>
        <v>#REF!</v>
      </c>
      <c r="L120" s="16" t="e">
        <f t="shared" si="67"/>
        <v>#REF!</v>
      </c>
      <c r="M120" s="89" t="e">
        <f>(J120+K120)*VLOOKUP(I120,'Building Information'!$A$26:$H$34,6,0)</f>
        <v>#REF!</v>
      </c>
      <c r="N120" s="31" t="e">
        <f>(J120+K120)*VLOOKUP(I120,'Building Information'!$A$26:$H$34,7,0)</f>
        <v>#REF!</v>
      </c>
      <c r="O120" s="90" t="e">
        <f>N120*VLOOKUP(I120,'Building Information'!$A$26:$H$34,8,0)</f>
        <v>#REF!</v>
      </c>
      <c r="P120" s="58" t="e">
        <f t="shared" si="69"/>
        <v>#REF!</v>
      </c>
      <c r="Q120" s="59" t="e">
        <f t="shared" si="70"/>
        <v>#REF!</v>
      </c>
      <c r="R120" s="58" t="e">
        <f t="shared" si="68"/>
        <v>#REF!</v>
      </c>
      <c r="S120" s="62" t="e">
        <f t="shared" si="71"/>
        <v>#REF!</v>
      </c>
      <c r="T120" s="63" t="e">
        <f t="shared" si="72"/>
        <v>#REF!</v>
      </c>
      <c r="U120" s="59" t="e">
        <f t="shared" si="73"/>
        <v>#REF!</v>
      </c>
      <c r="V120" s="5"/>
      <c r="X120" s="31" t="e">
        <f>(C120+D120)*'Building Information'!E$28</f>
        <v>#REF!</v>
      </c>
      <c r="Y120" s="31" t="e">
        <f>(C120+D120)*'Building Information'!E$28</f>
        <v>#REF!</v>
      </c>
      <c r="Z120" s="31" t="e">
        <f>((C120+D120)-(J120+K120))*'Building Information'!E$28</f>
        <v>#REF!</v>
      </c>
      <c r="AA120" s="31" t="e">
        <f>((C120+D120)-(J120+K120))*'Building Information'!E$28</f>
        <v>#REF!</v>
      </c>
      <c r="AB120" s="31"/>
      <c r="AC120" s="31"/>
      <c r="AD120" s="31"/>
      <c r="AE120" s="90"/>
    </row>
    <row r="121" spans="1:31" x14ac:dyDescent="0.35">
      <c r="B121" s="5" t="e">
        <f>#REF!</f>
        <v>#REF!</v>
      </c>
      <c r="C121" s="15" t="e">
        <f>#REF!</f>
        <v>#REF!</v>
      </c>
      <c r="D121" s="15" t="e">
        <f>#REF!</f>
        <v>#REF!</v>
      </c>
      <c r="E121" s="16" t="e">
        <f>#REF!</f>
        <v>#REF!</v>
      </c>
      <c r="F121" s="89" t="e">
        <f>(C121+D121)*VLOOKUP(B121,'Building Information'!$A$26:$H$34,6,0)</f>
        <v>#REF!</v>
      </c>
      <c r="G121" s="31" t="e">
        <f>(C121+D121)*VLOOKUP(B121,'Building Information'!$A$26:$H$34,7,0)</f>
        <v>#REF!</v>
      </c>
      <c r="H121" s="90" t="e">
        <f>G121*VLOOKUP(B121,'Building Information'!$A$26:$H$34,8,0)</f>
        <v>#REF!</v>
      </c>
      <c r="I121" s="5" t="e">
        <f t="shared" si="66"/>
        <v>#REF!</v>
      </c>
      <c r="J121" s="15" t="e">
        <f>#REF!</f>
        <v>#REF!</v>
      </c>
      <c r="K121" s="15" t="e">
        <f>#REF!</f>
        <v>#REF!</v>
      </c>
      <c r="L121" s="16" t="e">
        <f t="shared" si="67"/>
        <v>#REF!</v>
      </c>
      <c r="M121" s="89" t="e">
        <f>(J121+K121)*VLOOKUP(I121,'Building Information'!$A$26:$H$34,6,0)</f>
        <v>#REF!</v>
      </c>
      <c r="N121" s="31" t="e">
        <f>(J121+K121)*VLOOKUP(I121,'Building Information'!$A$26:$H$34,7,0)</f>
        <v>#REF!</v>
      </c>
      <c r="O121" s="90" t="e">
        <f>N121*VLOOKUP(I121,'Building Information'!$A$26:$H$34,8,0)</f>
        <v>#REF!</v>
      </c>
      <c r="P121" s="58" t="e">
        <f t="shared" si="69"/>
        <v>#REF!</v>
      </c>
      <c r="Q121" s="59" t="e">
        <f t="shared" si="70"/>
        <v>#REF!</v>
      </c>
      <c r="R121" s="58" t="e">
        <f t="shared" si="68"/>
        <v>#REF!</v>
      </c>
      <c r="S121" s="62" t="e">
        <f t="shared" si="71"/>
        <v>#REF!</v>
      </c>
      <c r="T121" s="63" t="e">
        <f t="shared" si="72"/>
        <v>#REF!</v>
      </c>
      <c r="U121" s="59" t="e">
        <f t="shared" si="73"/>
        <v>#REF!</v>
      </c>
      <c r="V121" s="5"/>
      <c r="X121" s="31" t="e">
        <f>(C121+D121)*'Building Information'!E$29</f>
        <v>#REF!</v>
      </c>
      <c r="Y121" s="31" t="e">
        <f>(C121+D121)*'Building Information'!E$29</f>
        <v>#REF!</v>
      </c>
      <c r="Z121" s="31" t="e">
        <f>((C121+D121)-(J121+K121))*'Building Information'!E$29</f>
        <v>#REF!</v>
      </c>
      <c r="AA121" s="31" t="e">
        <f>((C121+D121)-(J121+K121))*'Building Information'!E$29</f>
        <v>#REF!</v>
      </c>
      <c r="AB121" s="31"/>
      <c r="AC121" s="31"/>
      <c r="AD121" s="31"/>
      <c r="AE121" s="90"/>
    </row>
    <row r="122" spans="1:31" x14ac:dyDescent="0.35">
      <c r="B122" s="5" t="e">
        <f>#REF!</f>
        <v>#REF!</v>
      </c>
      <c r="C122" s="15" t="e">
        <f>#REF!</f>
        <v>#REF!</v>
      </c>
      <c r="D122" s="15" t="e">
        <f>#REF!</f>
        <v>#REF!</v>
      </c>
      <c r="E122" s="16" t="e">
        <f>#REF!</f>
        <v>#REF!</v>
      </c>
      <c r="F122" s="89" t="e">
        <f>(C122+D122)*VLOOKUP(B122,'Building Information'!$A$26:$H$34,6,0)</f>
        <v>#REF!</v>
      </c>
      <c r="G122" s="31" t="e">
        <f>(C122+D122)*VLOOKUP(B122,'Building Information'!$A$26:$H$34,7,0)</f>
        <v>#REF!</v>
      </c>
      <c r="H122" s="90" t="e">
        <f>G122*VLOOKUP(B122,'Building Information'!$A$26:$H$34,8,0)</f>
        <v>#REF!</v>
      </c>
      <c r="I122" s="5" t="e">
        <f t="shared" si="66"/>
        <v>#REF!</v>
      </c>
      <c r="J122" s="15" t="e">
        <f>#REF!</f>
        <v>#REF!</v>
      </c>
      <c r="K122" s="15" t="e">
        <f>#REF!</f>
        <v>#REF!</v>
      </c>
      <c r="L122" s="16" t="e">
        <f t="shared" si="67"/>
        <v>#REF!</v>
      </c>
      <c r="M122" s="89" t="e">
        <f>(J122+K122)*VLOOKUP(I122,'Building Information'!$A$26:$H$34,6,0)</f>
        <v>#REF!</v>
      </c>
      <c r="N122" s="31" t="e">
        <f>(J122+K122)*VLOOKUP(I122,'Building Information'!$A$26:$H$34,7,0)</f>
        <v>#REF!</v>
      </c>
      <c r="O122" s="90" t="e">
        <f>N122*VLOOKUP(I122,'Building Information'!$A$26:$H$34,8,0)</f>
        <v>#REF!</v>
      </c>
      <c r="P122" s="58" t="e">
        <f t="shared" si="69"/>
        <v>#REF!</v>
      </c>
      <c r="Q122" s="59" t="e">
        <f t="shared" si="70"/>
        <v>#REF!</v>
      </c>
      <c r="R122" s="58" t="e">
        <f t="shared" si="68"/>
        <v>#REF!</v>
      </c>
      <c r="S122" s="62" t="e">
        <f t="shared" si="71"/>
        <v>#REF!</v>
      </c>
      <c r="T122" s="63" t="e">
        <f t="shared" si="72"/>
        <v>#REF!</v>
      </c>
      <c r="U122" s="59" t="e">
        <f t="shared" si="73"/>
        <v>#REF!</v>
      </c>
      <c r="V122" s="5"/>
      <c r="X122" s="31" t="e">
        <f>(C122+D122)*'Building Information'!#REF!</f>
        <v>#REF!</v>
      </c>
      <c r="Y122" s="31" t="e">
        <f>(C122+D122)*'Building Information'!#REF!</f>
        <v>#REF!</v>
      </c>
      <c r="Z122" s="31" t="e">
        <f>((C122+D122)-(J122+K122))*'Building Information'!#REF!</f>
        <v>#REF!</v>
      </c>
      <c r="AA122" s="31" t="e">
        <f>((C122+D122)-(J122+K122))*'Building Information'!#REF!</f>
        <v>#REF!</v>
      </c>
      <c r="AB122" s="31"/>
      <c r="AC122" s="31"/>
      <c r="AD122" s="31"/>
      <c r="AE122" s="90"/>
    </row>
    <row r="123" spans="1:31" x14ac:dyDescent="0.35">
      <c r="B123" s="5" t="e">
        <f>#REF!</f>
        <v>#REF!</v>
      </c>
      <c r="C123" s="15" t="e">
        <f>#REF!</f>
        <v>#REF!</v>
      </c>
      <c r="D123" s="15" t="e">
        <f>#REF!</f>
        <v>#REF!</v>
      </c>
      <c r="E123" s="16" t="e">
        <f>#REF!</f>
        <v>#REF!</v>
      </c>
      <c r="F123" s="89" t="e">
        <f>(C123+D123)*VLOOKUP(B123,'Building Information'!$A$26:$H$34,6,0)</f>
        <v>#REF!</v>
      </c>
      <c r="G123" s="31" t="e">
        <f>(C123+D123)*VLOOKUP(B123,'Building Information'!$A$26:$H$34,7,0)</f>
        <v>#REF!</v>
      </c>
      <c r="H123" s="90" t="e">
        <f>G123*VLOOKUP(B123,'Building Information'!$A$26:$H$34,8,0)</f>
        <v>#REF!</v>
      </c>
      <c r="I123" s="5" t="e">
        <f t="shared" si="66"/>
        <v>#REF!</v>
      </c>
      <c r="J123" s="15" t="e">
        <f>#REF!</f>
        <v>#REF!</v>
      </c>
      <c r="K123" s="15" t="e">
        <f>#REF!</f>
        <v>#REF!</v>
      </c>
      <c r="L123" s="16" t="e">
        <f t="shared" si="67"/>
        <v>#REF!</v>
      </c>
      <c r="M123" s="89" t="e">
        <f>(J123+K123)*VLOOKUP(I123,'Building Information'!$A$26:$H$34,6,0)</f>
        <v>#REF!</v>
      </c>
      <c r="N123" s="31" t="e">
        <f>(J123+K123)*VLOOKUP(I123,'Building Information'!$A$26:$H$34,7,0)</f>
        <v>#REF!</v>
      </c>
      <c r="O123" s="90" t="e">
        <f>N123*VLOOKUP(I123,'Building Information'!$A$26:$H$34,8,0)</f>
        <v>#REF!</v>
      </c>
      <c r="P123" s="58" t="e">
        <f t="shared" si="69"/>
        <v>#REF!</v>
      </c>
      <c r="Q123" s="59" t="e">
        <f t="shared" si="70"/>
        <v>#REF!</v>
      </c>
      <c r="R123" s="58" t="e">
        <f t="shared" si="68"/>
        <v>#REF!</v>
      </c>
      <c r="S123" s="62" t="e">
        <f t="shared" si="71"/>
        <v>#REF!</v>
      </c>
      <c r="T123" s="63" t="e">
        <f t="shared" si="72"/>
        <v>#REF!</v>
      </c>
      <c r="U123" s="59" t="e">
        <f t="shared" si="73"/>
        <v>#REF!</v>
      </c>
      <c r="V123" s="5"/>
      <c r="X123" s="31" t="e">
        <f>(C123+D123)*'Building Information'!E$30</f>
        <v>#REF!</v>
      </c>
      <c r="Y123" s="31"/>
      <c r="Z123" s="31" t="e">
        <f>((C123+D123)-(J123+K123))*'Building Information'!E$30</f>
        <v>#REF!</v>
      </c>
      <c r="AA123" s="31"/>
      <c r="AB123" s="31"/>
      <c r="AC123" s="31"/>
      <c r="AD123" s="31"/>
      <c r="AE123" s="90"/>
    </row>
    <row r="124" spans="1:31" x14ac:dyDescent="0.35">
      <c r="B124" s="5" t="e">
        <f>#REF!</f>
        <v>#REF!</v>
      </c>
      <c r="C124" s="15" t="e">
        <f>#REF!</f>
        <v>#REF!</v>
      </c>
      <c r="D124" s="15" t="e">
        <f>#REF!</f>
        <v>#REF!</v>
      </c>
      <c r="E124" s="16" t="e">
        <f>#REF!</f>
        <v>#REF!</v>
      </c>
      <c r="F124" s="89" t="e">
        <f>(C124+D124)*VLOOKUP(B124,'Building Information'!$A$26:$H$34,6,0)</f>
        <v>#REF!</v>
      </c>
      <c r="G124" s="31" t="e">
        <f>(C124+D124)*VLOOKUP(B124,'Building Information'!$A$26:$H$34,7,0)</f>
        <v>#REF!</v>
      </c>
      <c r="H124" s="90" t="e">
        <f>G124*VLOOKUP(B124,'Building Information'!$A$26:$H$34,8,0)</f>
        <v>#REF!</v>
      </c>
      <c r="I124" s="5" t="e">
        <f t="shared" si="66"/>
        <v>#REF!</v>
      </c>
      <c r="J124" s="15" t="e">
        <f>#REF!</f>
        <v>#REF!</v>
      </c>
      <c r="K124" s="15" t="e">
        <f>#REF!</f>
        <v>#REF!</v>
      </c>
      <c r="L124" s="16" t="e">
        <f t="shared" si="67"/>
        <v>#REF!</v>
      </c>
      <c r="M124" s="89" t="e">
        <f>(J124+K124)*VLOOKUP(I124,'Building Information'!$A$26:$H$34,6,0)</f>
        <v>#REF!</v>
      </c>
      <c r="N124" s="31" t="e">
        <f>(J124+K124)*VLOOKUP(I124,'Building Information'!$A$26:$H$34,7,0)</f>
        <v>#REF!</v>
      </c>
      <c r="O124" s="90" t="e">
        <f>N124*VLOOKUP(I124,'Building Information'!$A$26:$H$34,8,0)</f>
        <v>#REF!</v>
      </c>
      <c r="P124" s="58" t="e">
        <f t="shared" si="69"/>
        <v>#REF!</v>
      </c>
      <c r="Q124" s="59" t="e">
        <f t="shared" si="70"/>
        <v>#REF!</v>
      </c>
      <c r="R124" s="58" t="e">
        <f t="shared" si="68"/>
        <v>#REF!</v>
      </c>
      <c r="S124" s="62" t="e">
        <f t="shared" si="71"/>
        <v>#REF!</v>
      </c>
      <c r="T124" s="63" t="e">
        <f t="shared" si="72"/>
        <v>#REF!</v>
      </c>
      <c r="U124" s="59" t="e">
        <f t="shared" si="73"/>
        <v>#REF!</v>
      </c>
      <c r="V124" s="5"/>
      <c r="X124" s="31" t="e">
        <f>(C124+D124)*'Building Information'!E$31</f>
        <v>#REF!</v>
      </c>
      <c r="Y124" s="31"/>
      <c r="Z124" s="31" t="e">
        <f>((C124+D124)-(J124+K124))*'Building Information'!E$31</f>
        <v>#REF!</v>
      </c>
      <c r="AA124" s="31"/>
      <c r="AB124" s="31"/>
      <c r="AC124" s="31"/>
      <c r="AD124" s="31"/>
      <c r="AE124" s="90"/>
    </row>
    <row r="125" spans="1:31" x14ac:dyDescent="0.35">
      <c r="B125" s="5" t="e">
        <f>#REF!</f>
        <v>#REF!</v>
      </c>
      <c r="C125" s="15" t="e">
        <f>#REF!</f>
        <v>#REF!</v>
      </c>
      <c r="D125" s="15" t="e">
        <f>#REF!</f>
        <v>#REF!</v>
      </c>
      <c r="E125" s="16" t="e">
        <f>#REF!</f>
        <v>#REF!</v>
      </c>
      <c r="F125" s="89" t="e">
        <f>(C125+D125)*VLOOKUP(B125,'Building Information'!$A$26:$H$34,6,0)</f>
        <v>#REF!</v>
      </c>
      <c r="G125" s="31" t="e">
        <f>(C125+D125)*VLOOKUP(B125,'Building Information'!$A$26:$H$34,7,0)</f>
        <v>#REF!</v>
      </c>
      <c r="H125" s="90" t="e">
        <f>G125*VLOOKUP(B125,'Building Information'!$A$26:$H$34,8,0)</f>
        <v>#REF!</v>
      </c>
      <c r="I125" s="5" t="e">
        <f t="shared" si="66"/>
        <v>#REF!</v>
      </c>
      <c r="J125" s="15" t="e">
        <f>#REF!</f>
        <v>#REF!</v>
      </c>
      <c r="K125" s="15" t="e">
        <f>#REF!</f>
        <v>#REF!</v>
      </c>
      <c r="L125" s="16" t="e">
        <f t="shared" si="67"/>
        <v>#REF!</v>
      </c>
      <c r="M125" s="89" t="e">
        <f>(J125+K125)*VLOOKUP(I125,'Building Information'!$A$26:$H$34,6,0)</f>
        <v>#REF!</v>
      </c>
      <c r="N125" s="31" t="e">
        <f>(J125+K125)*VLOOKUP(I125,'Building Information'!$A$26:$H$34,7,0)</f>
        <v>#REF!</v>
      </c>
      <c r="O125" s="90" t="e">
        <f>N125*VLOOKUP(I125,'Building Information'!$A$26:$H$34,8,0)</f>
        <v>#REF!</v>
      </c>
      <c r="P125" s="58" t="e">
        <f t="shared" si="69"/>
        <v>#REF!</v>
      </c>
      <c r="Q125" s="59" t="e">
        <f t="shared" si="70"/>
        <v>#REF!</v>
      </c>
      <c r="R125" s="58" t="e">
        <f t="shared" si="68"/>
        <v>#REF!</v>
      </c>
      <c r="S125" s="62" t="e">
        <f t="shared" si="71"/>
        <v>#REF!</v>
      </c>
      <c r="T125" s="63" t="e">
        <f t="shared" si="72"/>
        <v>#REF!</v>
      </c>
      <c r="U125" s="59" t="e">
        <f t="shared" si="73"/>
        <v>#REF!</v>
      </c>
      <c r="V125" s="5"/>
      <c r="X125" s="31" t="e">
        <f>(C125+D125)*'Building Information'!E$32</f>
        <v>#REF!</v>
      </c>
      <c r="Y125" s="31" t="e">
        <f>(C125+D125)*'Building Information'!E$32</f>
        <v>#REF!</v>
      </c>
      <c r="Z125" s="31" t="e">
        <f>((C125+D125)-(J125+K125))*'Building Information'!E$32</f>
        <v>#REF!</v>
      </c>
      <c r="AA125" s="31" t="e">
        <f>((C125+D125)-(J125+K125))*'Building Information'!E$32</f>
        <v>#REF!</v>
      </c>
      <c r="AB125" s="31"/>
      <c r="AC125" s="31"/>
      <c r="AD125" s="31"/>
      <c r="AE125" s="90"/>
    </row>
    <row r="126" spans="1:31" x14ac:dyDescent="0.35">
      <c r="B126" s="5" t="e">
        <f>#REF!</f>
        <v>#REF!</v>
      </c>
      <c r="C126" s="15" t="e">
        <f>#REF!</f>
        <v>#REF!</v>
      </c>
      <c r="D126" s="15" t="e">
        <f>#REF!</f>
        <v>#REF!</v>
      </c>
      <c r="E126" s="16" t="e">
        <f>#REF!</f>
        <v>#REF!</v>
      </c>
      <c r="F126" s="89" t="e">
        <f>(C126+D126)*VLOOKUP(B126,'Building Information'!$A$26:$H$34,6,0)</f>
        <v>#REF!</v>
      </c>
      <c r="G126" s="31" t="e">
        <f>(C126+D126)*VLOOKUP(B126,'Building Information'!$A$26:$H$34,7,0)</f>
        <v>#REF!</v>
      </c>
      <c r="H126" s="90" t="e">
        <f>G126*VLOOKUP(B126,'Building Information'!$A$26:$H$34,8,0)</f>
        <v>#REF!</v>
      </c>
      <c r="I126" s="5" t="e">
        <f t="shared" si="66"/>
        <v>#REF!</v>
      </c>
      <c r="J126" s="15" t="e">
        <f>#REF!</f>
        <v>#REF!</v>
      </c>
      <c r="K126" s="15" t="e">
        <f>#REF!</f>
        <v>#REF!</v>
      </c>
      <c r="L126" s="16" t="e">
        <f t="shared" si="67"/>
        <v>#REF!</v>
      </c>
      <c r="M126" s="89" t="e">
        <f>(J126+K126)*VLOOKUP(I126,'Building Information'!$A$26:$H$34,6,0)</f>
        <v>#REF!</v>
      </c>
      <c r="N126" s="31" t="e">
        <f>(J126+K126)*VLOOKUP(I126,'Building Information'!$A$26:$H$34,7,0)</f>
        <v>#REF!</v>
      </c>
      <c r="O126" s="90" t="e">
        <f>N126*VLOOKUP(I126,'Building Information'!$A$26:$H$34,8,0)</f>
        <v>#REF!</v>
      </c>
      <c r="P126" s="58" t="e">
        <f t="shared" si="69"/>
        <v>#REF!</v>
      </c>
      <c r="Q126" s="59" t="e">
        <f t="shared" si="70"/>
        <v>#REF!</v>
      </c>
      <c r="R126" s="58" t="e">
        <f t="shared" si="68"/>
        <v>#REF!</v>
      </c>
      <c r="S126" s="62" t="e">
        <f t="shared" si="71"/>
        <v>#REF!</v>
      </c>
      <c r="T126" s="63" t="e">
        <f t="shared" si="72"/>
        <v>#REF!</v>
      </c>
      <c r="U126" s="59" t="e">
        <f t="shared" si="73"/>
        <v>#REF!</v>
      </c>
      <c r="V126" s="5"/>
      <c r="X126" s="31" t="e">
        <f>(C126+D126)*'Building Information'!E$33</f>
        <v>#REF!</v>
      </c>
      <c r="Y126" s="31" t="e">
        <f>(C126+D126)*'Building Information'!E$33</f>
        <v>#REF!</v>
      </c>
      <c r="Z126" s="31" t="e">
        <f>((C126+D126)-(J126+K126))*'Building Information'!E$33</f>
        <v>#REF!</v>
      </c>
      <c r="AA126" s="31" t="e">
        <f>((C126+D126)-(J126+K126))*'Building Information'!E$33</f>
        <v>#REF!</v>
      </c>
      <c r="AB126" s="31"/>
      <c r="AC126" s="31"/>
      <c r="AD126" s="31"/>
      <c r="AE126" s="90"/>
    </row>
    <row r="127" spans="1:31" x14ac:dyDescent="0.35">
      <c r="B127" s="5" t="e">
        <f>#REF!</f>
        <v>#REF!</v>
      </c>
      <c r="C127" s="15" t="e">
        <f>#REF!</f>
        <v>#REF!</v>
      </c>
      <c r="D127" s="15" t="e">
        <f>#REF!</f>
        <v>#REF!</v>
      </c>
      <c r="E127" s="16" t="e">
        <f>#REF!</f>
        <v>#REF!</v>
      </c>
      <c r="F127" s="89" t="e">
        <f>(C127+D127)*VLOOKUP(B127,'Building Information'!$A$26:$H$34,6,0)</f>
        <v>#REF!</v>
      </c>
      <c r="G127" s="31" t="e">
        <f>(C127+D127)*VLOOKUP(B127,'Building Information'!$A$26:$H$34,7,0)</f>
        <v>#REF!</v>
      </c>
      <c r="H127" s="90" t="e">
        <f>G127*VLOOKUP(B127,'Building Information'!$A$26:$H$34,8,0)</f>
        <v>#REF!</v>
      </c>
      <c r="I127" s="5" t="e">
        <f t="shared" si="66"/>
        <v>#REF!</v>
      </c>
      <c r="J127" s="15" t="e">
        <f>#REF!</f>
        <v>#REF!</v>
      </c>
      <c r="K127" s="15" t="e">
        <f>#REF!</f>
        <v>#REF!</v>
      </c>
      <c r="L127" s="16" t="e">
        <f t="shared" si="67"/>
        <v>#REF!</v>
      </c>
      <c r="M127" s="89" t="e">
        <f>(J127+K127)*VLOOKUP(I127,'Building Information'!$A$26:$H$34,6,0)</f>
        <v>#REF!</v>
      </c>
      <c r="N127" s="31" t="e">
        <f>(J127+K127)*VLOOKUP(I127,'Building Information'!$A$26:$H$34,7,0)</f>
        <v>#REF!</v>
      </c>
      <c r="O127" s="90" t="e">
        <f>N127*VLOOKUP(I127,'Building Information'!$A$26:$H$34,8,0)</f>
        <v>#REF!</v>
      </c>
      <c r="P127" s="58" t="e">
        <f t="shared" si="69"/>
        <v>#REF!</v>
      </c>
      <c r="Q127" s="59" t="e">
        <f t="shared" si="70"/>
        <v>#REF!</v>
      </c>
      <c r="R127" s="58" t="e">
        <f t="shared" si="68"/>
        <v>#REF!</v>
      </c>
      <c r="S127" s="62" t="e">
        <f t="shared" si="71"/>
        <v>#REF!</v>
      </c>
      <c r="T127" s="63" t="e">
        <f t="shared" si="72"/>
        <v>#REF!</v>
      </c>
      <c r="U127" s="59" t="e">
        <f t="shared" si="73"/>
        <v>#REF!</v>
      </c>
      <c r="V127" s="5"/>
      <c r="X127" s="31" t="e">
        <f>(C127+D127)*'Building Information'!E$34</f>
        <v>#REF!</v>
      </c>
      <c r="Y127" s="31" t="e">
        <f>(C127+D127)*'Building Information'!E$34</f>
        <v>#REF!</v>
      </c>
      <c r="Z127" s="31" t="e">
        <f>((C127+D127)-(J127+K127))*'Building Information'!E$34</f>
        <v>#REF!</v>
      </c>
      <c r="AA127" s="31" t="e">
        <f>((C127+D127)-(J127+K127))*'Building Information'!E$34</f>
        <v>#REF!</v>
      </c>
      <c r="AB127" s="31"/>
      <c r="AC127" s="31"/>
      <c r="AD127" s="31"/>
      <c r="AE127" s="90"/>
    </row>
    <row r="128" spans="1:31" x14ac:dyDescent="0.35">
      <c r="B128" s="6"/>
      <c r="C128" s="7"/>
      <c r="D128" s="7"/>
      <c r="E128" s="8"/>
      <c r="F128" s="91" t="e">
        <f>SUM(F118:F127)</f>
        <v>#REF!</v>
      </c>
      <c r="G128" s="92" t="e">
        <f t="shared" ref="G128:H128" si="74">SUM(G118:G127)</f>
        <v>#REF!</v>
      </c>
      <c r="H128" s="93" t="e">
        <f t="shared" si="74"/>
        <v>#REF!</v>
      </c>
      <c r="I128" s="7"/>
      <c r="J128" s="7"/>
      <c r="K128" s="7"/>
      <c r="L128" s="8"/>
      <c r="M128" s="91" t="e">
        <f>SUM(M118:M127)</f>
        <v>#REF!</v>
      </c>
      <c r="N128" s="92" t="e">
        <f>SUM(N118:N127)</f>
        <v>#REF!</v>
      </c>
      <c r="O128" s="93" t="e">
        <f>SUM(O118:O127)</f>
        <v>#REF!</v>
      </c>
      <c r="P128" s="60" t="e">
        <f t="shared" si="69"/>
        <v>#REF!</v>
      </c>
      <c r="Q128" s="61" t="e">
        <f>IF(F128=0,0,(F128-M128)/F128*100)</f>
        <v>#REF!</v>
      </c>
      <c r="R128" s="60" t="e">
        <f>(G128-N128)</f>
        <v>#REF!</v>
      </c>
      <c r="S128" s="61" t="e">
        <f>IF(G128=0,0,(G128-N128)/G128*100)</f>
        <v>#REF!</v>
      </c>
      <c r="T128" s="60" t="e">
        <f>(H128-O128)</f>
        <v>#REF!</v>
      </c>
      <c r="U128" s="61" t="e">
        <f>IF(H128=0,0,(H128-O128)/H128*100)</f>
        <v>#REF!</v>
      </c>
      <c r="V128" s="6"/>
      <c r="W128" s="7"/>
      <c r="X128" s="92" t="e">
        <f>SUM(X118:X127)</f>
        <v>#REF!</v>
      </c>
      <c r="Y128" s="92" t="e">
        <f>SUM(Y118:Y127)</f>
        <v>#REF!</v>
      </c>
      <c r="Z128" s="92" t="e">
        <f>SUM(Z118:Z127)</f>
        <v>#REF!</v>
      </c>
      <c r="AA128" s="92" t="e">
        <f>SUM(AA118:AA127)</f>
        <v>#REF!</v>
      </c>
      <c r="AB128" s="92" t="e">
        <f>Z128/$V$7</f>
        <v>#REF!</v>
      </c>
      <c r="AC128" s="92" t="e">
        <f>AA128/$W$7</f>
        <v>#REF!</v>
      </c>
      <c r="AD128" s="92" t="e">
        <f>Z128/X128</f>
        <v>#REF!</v>
      </c>
      <c r="AE128" s="93" t="e">
        <f>AA128/Y128</f>
        <v>#REF!</v>
      </c>
    </row>
    <row r="130" spans="1:31" ht="18.5" x14ac:dyDescent="0.45">
      <c r="A130" s="4" t="s">
        <v>421</v>
      </c>
    </row>
    <row r="131" spans="1:31" ht="18.5" x14ac:dyDescent="0.45">
      <c r="A131" s="4"/>
      <c r="B131" t="s">
        <v>374</v>
      </c>
      <c r="I131" t="s">
        <v>375</v>
      </c>
    </row>
    <row r="132" spans="1:31" x14ac:dyDescent="0.35">
      <c r="B132" s="10" t="s">
        <v>402</v>
      </c>
      <c r="C132" s="13"/>
      <c r="D132" s="13"/>
      <c r="E132" s="12"/>
      <c r="F132" s="10" t="s">
        <v>376</v>
      </c>
      <c r="G132" s="11" t="s">
        <v>377</v>
      </c>
      <c r="H132" s="14" t="s">
        <v>378</v>
      </c>
      <c r="I132" s="11" t="s">
        <v>402</v>
      </c>
      <c r="J132" s="13"/>
      <c r="K132" s="13"/>
      <c r="L132" s="12"/>
      <c r="M132" s="10" t="s">
        <v>376</v>
      </c>
      <c r="N132" s="11" t="s">
        <v>377</v>
      </c>
      <c r="O132" s="14" t="s">
        <v>378</v>
      </c>
      <c r="P132" s="10" t="s">
        <v>379</v>
      </c>
      <c r="Q132" s="14" t="s">
        <v>380</v>
      </c>
      <c r="R132" s="10" t="s">
        <v>381</v>
      </c>
      <c r="S132" s="14" t="s">
        <v>382</v>
      </c>
      <c r="T132" s="10" t="s">
        <v>383</v>
      </c>
      <c r="U132" s="14" t="s">
        <v>384</v>
      </c>
      <c r="V132" s="104"/>
      <c r="W132" s="13"/>
      <c r="X132" s="11" t="s">
        <v>387</v>
      </c>
      <c r="Y132" s="11" t="s">
        <v>388</v>
      </c>
      <c r="Z132" s="11" t="s">
        <v>389</v>
      </c>
      <c r="AA132" s="11" t="s">
        <v>390</v>
      </c>
      <c r="AB132" s="11" t="s">
        <v>391</v>
      </c>
      <c r="AC132" s="11" t="s">
        <v>392</v>
      </c>
      <c r="AD132" s="11" t="s">
        <v>414</v>
      </c>
      <c r="AE132" s="14" t="s">
        <v>415</v>
      </c>
    </row>
    <row r="133" spans="1:31" x14ac:dyDescent="0.35">
      <c r="B133" s="5" t="e">
        <f>#REF!</f>
        <v>#REF!</v>
      </c>
      <c r="C133" s="15" t="e">
        <f>#REF!</f>
        <v>#REF!</v>
      </c>
      <c r="D133" s="15" t="e">
        <f>#REF!</f>
        <v>#REF!</v>
      </c>
      <c r="E133" s="16" t="e">
        <f>#REF!</f>
        <v>#REF!</v>
      </c>
      <c r="F133" s="89" t="e">
        <f>(C133+D133)*VLOOKUP(B133,'Building Information'!$A$26:$H$34,6,0)</f>
        <v>#REF!</v>
      </c>
      <c r="G133" s="31" t="e">
        <f>(C133+D133)*VLOOKUP(B133,'Building Information'!$A$26:$H$34,7,0)</f>
        <v>#REF!</v>
      </c>
      <c r="H133" s="90" t="e">
        <f>G133*VLOOKUP(B133,'Building Information'!$A$26:$H$34,8,0)</f>
        <v>#REF!</v>
      </c>
      <c r="I133" s="5" t="e">
        <f t="shared" ref="I133:I142" si="75">B133</f>
        <v>#REF!</v>
      </c>
      <c r="J133" s="15" t="e">
        <f>#REF!</f>
        <v>#REF!</v>
      </c>
      <c r="K133" s="15" t="e">
        <f>#REF!</f>
        <v>#REF!</v>
      </c>
      <c r="L133" s="16" t="e">
        <f t="shared" ref="L133:L142" si="76">E133</f>
        <v>#REF!</v>
      </c>
      <c r="M133" s="89" t="e">
        <f>(J133+K133)*VLOOKUP(I133,'Building Information'!$A$26:$H$34,6,0)</f>
        <v>#REF!</v>
      </c>
      <c r="N133" s="31" t="e">
        <f>(J133+K133)*VLOOKUP(I133,'Building Information'!$A$26:$H$34,7,0)</f>
        <v>#REF!</v>
      </c>
      <c r="O133" s="90" t="e">
        <f>N133*VLOOKUP(I133,'Building Information'!$A$26:$H$34,8,0)</f>
        <v>#REF!</v>
      </c>
      <c r="P133" s="58" t="e">
        <f>(F133-M133)</f>
        <v>#REF!</v>
      </c>
      <c r="Q133" s="59" t="e">
        <f>IF(F133=0,0,(F133-M133)/F133*100)</f>
        <v>#REF!</v>
      </c>
      <c r="R133" s="58" t="e">
        <f t="shared" ref="R133:R142" si="77">(G133-N133)</f>
        <v>#REF!</v>
      </c>
      <c r="S133" s="62" t="e">
        <f>IF(G133=0,0,(G133-N133)/G133*100)</f>
        <v>#REF!</v>
      </c>
      <c r="T133" s="63" t="e">
        <f>(H133-O133)</f>
        <v>#REF!</v>
      </c>
      <c r="U133" s="59" t="e">
        <f>IF(H133=0,0,(H133-O133)/H133*100)</f>
        <v>#REF!</v>
      </c>
      <c r="V133" s="5"/>
      <c r="X133" s="31" t="e">
        <f>(C133+D133)*'Building Information'!E$26</f>
        <v>#REF!</v>
      </c>
      <c r="Y133" s="31" t="e">
        <f>(C133+D133)*'Building Information'!E$26</f>
        <v>#REF!</v>
      </c>
      <c r="Z133" s="31" t="e">
        <f>((C133+D133)-(J133+K133))*'Building Information'!E$26</f>
        <v>#REF!</v>
      </c>
      <c r="AA133" s="31" t="e">
        <f>((C133+D133)-(J133+K133))*'Building Information'!E$26</f>
        <v>#REF!</v>
      </c>
      <c r="AB133" s="31"/>
      <c r="AC133" s="31"/>
      <c r="AD133" s="31"/>
      <c r="AE133" s="90"/>
    </row>
    <row r="134" spans="1:31" x14ac:dyDescent="0.35">
      <c r="B134" s="5" t="e">
        <f>#REF!</f>
        <v>#REF!</v>
      </c>
      <c r="C134" s="15" t="e">
        <f>#REF!</f>
        <v>#REF!</v>
      </c>
      <c r="D134" s="15" t="e">
        <f>#REF!</f>
        <v>#REF!</v>
      </c>
      <c r="E134" s="16" t="e">
        <f>#REF!</f>
        <v>#REF!</v>
      </c>
      <c r="F134" s="89" t="e">
        <f>(C134+D134)*VLOOKUP(B134,'Building Information'!$A$26:$H$34,6,0)</f>
        <v>#REF!</v>
      </c>
      <c r="G134" s="31" t="e">
        <f>(C134+D134)*VLOOKUP(B134,'Building Information'!$A$26:$H$34,7,0)</f>
        <v>#REF!</v>
      </c>
      <c r="H134" s="90" t="e">
        <f>G134*VLOOKUP(B134,'Building Information'!$A$26:$H$34,8,0)</f>
        <v>#REF!</v>
      </c>
      <c r="I134" s="5" t="e">
        <f t="shared" si="75"/>
        <v>#REF!</v>
      </c>
      <c r="J134" s="15" t="e">
        <f>#REF!</f>
        <v>#REF!</v>
      </c>
      <c r="K134" s="15" t="e">
        <f>#REF!</f>
        <v>#REF!</v>
      </c>
      <c r="L134" s="16" t="e">
        <f t="shared" si="76"/>
        <v>#REF!</v>
      </c>
      <c r="M134" s="89" t="e">
        <f>(J134+K134)*VLOOKUP(I134,'Building Information'!$A$26:$H$34,6,0)</f>
        <v>#REF!</v>
      </c>
      <c r="N134" s="31" t="e">
        <f>(J134+K134)*VLOOKUP(I134,'Building Information'!$A$26:$H$34,7,0)</f>
        <v>#REF!</v>
      </c>
      <c r="O134" s="90" t="e">
        <f>N134*VLOOKUP(I134,'Building Information'!$A$26:$H$34,8,0)</f>
        <v>#REF!</v>
      </c>
      <c r="P134" s="58" t="e">
        <f t="shared" ref="P134:P143" si="78">(F134-M134)</f>
        <v>#REF!</v>
      </c>
      <c r="Q134" s="59" t="e">
        <f t="shared" ref="Q134:Q142" si="79">IF(F134=0,0,(F134-M134)/F134*100)</f>
        <v>#REF!</v>
      </c>
      <c r="R134" s="58" t="e">
        <f t="shared" si="77"/>
        <v>#REF!</v>
      </c>
      <c r="S134" s="62" t="e">
        <f t="shared" ref="S134:S142" si="80">IF(G134=0,0,(G134-N134)/G134*100)</f>
        <v>#REF!</v>
      </c>
      <c r="T134" s="63" t="e">
        <f t="shared" ref="T134:T142" si="81">(H134-O134)</f>
        <v>#REF!</v>
      </c>
      <c r="U134" s="59" t="e">
        <f t="shared" ref="U134:U142" si="82">IF(H134=0,0,(H134-O134)/H134*100)</f>
        <v>#REF!</v>
      </c>
      <c r="V134" s="5"/>
      <c r="X134" s="31" t="e">
        <f>(C134+D134)*'Building Information'!E$27</f>
        <v>#REF!</v>
      </c>
      <c r="Y134" s="31" t="e">
        <f>(C134+D134)*'Building Information'!E$27</f>
        <v>#REF!</v>
      </c>
      <c r="Z134" s="31" t="e">
        <f>((C134+D134)-(J134+K134))*'Building Information'!E$27</f>
        <v>#REF!</v>
      </c>
      <c r="AA134" s="31" t="e">
        <f>((C134+D134)-(J134+K134))*'Building Information'!E$27</f>
        <v>#REF!</v>
      </c>
      <c r="AB134" s="31"/>
      <c r="AC134" s="31"/>
      <c r="AD134" s="31"/>
      <c r="AE134" s="90"/>
    </row>
    <row r="135" spans="1:31" x14ac:dyDescent="0.35">
      <c r="B135" s="5" t="e">
        <f>#REF!</f>
        <v>#REF!</v>
      </c>
      <c r="C135" s="15" t="e">
        <f>#REF!</f>
        <v>#REF!</v>
      </c>
      <c r="D135" s="15" t="e">
        <f>#REF!</f>
        <v>#REF!</v>
      </c>
      <c r="E135" s="16" t="e">
        <f>#REF!</f>
        <v>#REF!</v>
      </c>
      <c r="F135" s="89" t="e">
        <f>(C135+D135)*VLOOKUP(B135,'Building Information'!$A$26:$H$34,6,0)</f>
        <v>#REF!</v>
      </c>
      <c r="G135" s="31" t="e">
        <f>(C135+D135)*VLOOKUP(B135,'Building Information'!$A$26:$H$34,7,0)</f>
        <v>#REF!</v>
      </c>
      <c r="H135" s="90" t="e">
        <f>G135*VLOOKUP(B135,'Building Information'!$A$26:$H$34,8,0)</f>
        <v>#REF!</v>
      </c>
      <c r="I135" s="5" t="e">
        <f t="shared" si="75"/>
        <v>#REF!</v>
      </c>
      <c r="J135" s="15" t="e">
        <f>#REF!</f>
        <v>#REF!</v>
      </c>
      <c r="K135" s="15" t="e">
        <f>#REF!</f>
        <v>#REF!</v>
      </c>
      <c r="L135" s="16" t="e">
        <f t="shared" si="76"/>
        <v>#REF!</v>
      </c>
      <c r="M135" s="89" t="e">
        <f>(J135+K135)*VLOOKUP(I135,'Building Information'!$A$26:$H$34,6,0)</f>
        <v>#REF!</v>
      </c>
      <c r="N135" s="31" t="e">
        <f>(J135+K135)*VLOOKUP(I135,'Building Information'!$A$26:$H$34,7,0)</f>
        <v>#REF!</v>
      </c>
      <c r="O135" s="90" t="e">
        <f>N135*VLOOKUP(I135,'Building Information'!$A$26:$H$34,8,0)</f>
        <v>#REF!</v>
      </c>
      <c r="P135" s="58" t="e">
        <f t="shared" si="78"/>
        <v>#REF!</v>
      </c>
      <c r="Q135" s="59" t="e">
        <f t="shared" si="79"/>
        <v>#REF!</v>
      </c>
      <c r="R135" s="58" t="e">
        <f t="shared" si="77"/>
        <v>#REF!</v>
      </c>
      <c r="S135" s="62" t="e">
        <f t="shared" si="80"/>
        <v>#REF!</v>
      </c>
      <c r="T135" s="63" t="e">
        <f t="shared" si="81"/>
        <v>#REF!</v>
      </c>
      <c r="U135" s="59" t="e">
        <f t="shared" si="82"/>
        <v>#REF!</v>
      </c>
      <c r="V135" s="5"/>
      <c r="X135" s="31" t="e">
        <f>(C135+D135)*'Building Information'!E$28</f>
        <v>#REF!</v>
      </c>
      <c r="Y135" s="31" t="e">
        <f>(C135+D135)*'Building Information'!E$28</f>
        <v>#REF!</v>
      </c>
      <c r="Z135" s="31" t="e">
        <f>((C135+D135)-(J135+K135))*'Building Information'!E$28</f>
        <v>#REF!</v>
      </c>
      <c r="AA135" s="31" t="e">
        <f>((C135+D135)-(J135+K135))*'Building Information'!E$28</f>
        <v>#REF!</v>
      </c>
      <c r="AB135" s="31"/>
      <c r="AC135" s="31"/>
      <c r="AD135" s="31"/>
      <c r="AE135" s="90"/>
    </row>
    <row r="136" spans="1:31" x14ac:dyDescent="0.35">
      <c r="B136" s="5" t="e">
        <f>#REF!</f>
        <v>#REF!</v>
      </c>
      <c r="C136" s="15" t="e">
        <f>#REF!</f>
        <v>#REF!</v>
      </c>
      <c r="D136" s="15" t="e">
        <f>#REF!</f>
        <v>#REF!</v>
      </c>
      <c r="E136" s="16" t="e">
        <f>#REF!</f>
        <v>#REF!</v>
      </c>
      <c r="F136" s="89" t="e">
        <f>(C136+D136)*VLOOKUP(B136,'Building Information'!$A$26:$H$34,6,0)</f>
        <v>#REF!</v>
      </c>
      <c r="G136" s="31" t="e">
        <f>(C136+D136)*VLOOKUP(B136,'Building Information'!$A$26:$H$34,7,0)</f>
        <v>#REF!</v>
      </c>
      <c r="H136" s="90" t="e">
        <f>G136*VLOOKUP(B136,'Building Information'!$A$26:$H$34,8,0)</f>
        <v>#REF!</v>
      </c>
      <c r="I136" s="5" t="e">
        <f t="shared" si="75"/>
        <v>#REF!</v>
      </c>
      <c r="J136" s="15" t="e">
        <f>#REF!</f>
        <v>#REF!</v>
      </c>
      <c r="K136" s="15" t="e">
        <f>#REF!</f>
        <v>#REF!</v>
      </c>
      <c r="L136" s="16" t="e">
        <f t="shared" si="76"/>
        <v>#REF!</v>
      </c>
      <c r="M136" s="89" t="e">
        <f>(J136+K136)*VLOOKUP(I136,'Building Information'!$A$26:$H$34,6,0)</f>
        <v>#REF!</v>
      </c>
      <c r="N136" s="31" t="e">
        <f>(J136+K136)*VLOOKUP(I136,'Building Information'!$A$26:$H$34,7,0)</f>
        <v>#REF!</v>
      </c>
      <c r="O136" s="90" t="e">
        <f>N136*VLOOKUP(I136,'Building Information'!$A$26:$H$34,8,0)</f>
        <v>#REF!</v>
      </c>
      <c r="P136" s="58" t="e">
        <f t="shared" si="78"/>
        <v>#REF!</v>
      </c>
      <c r="Q136" s="59" t="e">
        <f t="shared" si="79"/>
        <v>#REF!</v>
      </c>
      <c r="R136" s="58" t="e">
        <f t="shared" si="77"/>
        <v>#REF!</v>
      </c>
      <c r="S136" s="62" t="e">
        <f t="shared" si="80"/>
        <v>#REF!</v>
      </c>
      <c r="T136" s="63" t="e">
        <f t="shared" si="81"/>
        <v>#REF!</v>
      </c>
      <c r="U136" s="59" t="e">
        <f t="shared" si="82"/>
        <v>#REF!</v>
      </c>
      <c r="V136" s="5"/>
      <c r="X136" s="31" t="e">
        <f>(C136+D136)*'Building Information'!E$29</f>
        <v>#REF!</v>
      </c>
      <c r="Y136" s="31" t="e">
        <f>(C136+D136)*'Building Information'!E$29</f>
        <v>#REF!</v>
      </c>
      <c r="Z136" s="31" t="e">
        <f>((C136+D136)-(J136+K136))*'Building Information'!E$29</f>
        <v>#REF!</v>
      </c>
      <c r="AA136" s="31" t="e">
        <f>((C136+D136)-(J136+K136))*'Building Information'!E$29</f>
        <v>#REF!</v>
      </c>
      <c r="AB136" s="31"/>
      <c r="AC136" s="31"/>
      <c r="AD136" s="31"/>
      <c r="AE136" s="90"/>
    </row>
    <row r="137" spans="1:31" x14ac:dyDescent="0.35">
      <c r="B137" s="5" t="e">
        <f>#REF!</f>
        <v>#REF!</v>
      </c>
      <c r="C137" s="15" t="e">
        <f>#REF!</f>
        <v>#REF!</v>
      </c>
      <c r="D137" s="15" t="e">
        <f>#REF!</f>
        <v>#REF!</v>
      </c>
      <c r="E137" s="16" t="e">
        <f>#REF!</f>
        <v>#REF!</v>
      </c>
      <c r="F137" s="89" t="e">
        <f>(C137+D137)*VLOOKUP(B137,'Building Information'!$A$26:$H$34,6,0)</f>
        <v>#REF!</v>
      </c>
      <c r="G137" s="31" t="e">
        <f>(C137+D137)*VLOOKUP(B137,'Building Information'!$A$26:$H$34,7,0)</f>
        <v>#REF!</v>
      </c>
      <c r="H137" s="90" t="e">
        <f>G137*VLOOKUP(B137,'Building Information'!$A$26:$H$34,8,0)</f>
        <v>#REF!</v>
      </c>
      <c r="I137" s="5" t="e">
        <f t="shared" si="75"/>
        <v>#REF!</v>
      </c>
      <c r="J137" s="15" t="e">
        <f>#REF!</f>
        <v>#REF!</v>
      </c>
      <c r="K137" s="15" t="e">
        <f>#REF!</f>
        <v>#REF!</v>
      </c>
      <c r="L137" s="16" t="e">
        <f t="shared" si="76"/>
        <v>#REF!</v>
      </c>
      <c r="M137" s="89" t="e">
        <f>(J137+K137)*VLOOKUP(I137,'Building Information'!$A$26:$H$34,6,0)</f>
        <v>#REF!</v>
      </c>
      <c r="N137" s="31" t="e">
        <f>(J137+K137)*VLOOKUP(I137,'Building Information'!$A$26:$H$34,7,0)</f>
        <v>#REF!</v>
      </c>
      <c r="O137" s="90" t="e">
        <f>N137*VLOOKUP(I137,'Building Information'!$A$26:$H$34,8,0)</f>
        <v>#REF!</v>
      </c>
      <c r="P137" s="58" t="e">
        <f t="shared" si="78"/>
        <v>#REF!</v>
      </c>
      <c r="Q137" s="59" t="e">
        <f t="shared" si="79"/>
        <v>#REF!</v>
      </c>
      <c r="R137" s="58" t="e">
        <f t="shared" si="77"/>
        <v>#REF!</v>
      </c>
      <c r="S137" s="62" t="e">
        <f t="shared" si="80"/>
        <v>#REF!</v>
      </c>
      <c r="T137" s="63" t="e">
        <f t="shared" si="81"/>
        <v>#REF!</v>
      </c>
      <c r="U137" s="59" t="e">
        <f t="shared" si="82"/>
        <v>#REF!</v>
      </c>
      <c r="V137" s="5"/>
      <c r="X137" s="31" t="e">
        <f>(C137+D137)*'Building Information'!#REF!</f>
        <v>#REF!</v>
      </c>
      <c r="Y137" s="31" t="e">
        <f>(C137+D137)*'Building Information'!#REF!</f>
        <v>#REF!</v>
      </c>
      <c r="Z137" s="31" t="e">
        <f>((C137+D137)-(J137+K137))*'Building Information'!#REF!</f>
        <v>#REF!</v>
      </c>
      <c r="AA137" s="31" t="e">
        <f>((C137+D137)-(J137+K137))*'Building Information'!#REF!</f>
        <v>#REF!</v>
      </c>
      <c r="AB137" s="31"/>
      <c r="AC137" s="31"/>
      <c r="AD137" s="31"/>
      <c r="AE137" s="90"/>
    </row>
    <row r="138" spans="1:31" x14ac:dyDescent="0.35">
      <c r="B138" s="5" t="e">
        <f>#REF!</f>
        <v>#REF!</v>
      </c>
      <c r="C138" s="15" t="e">
        <f>#REF!</f>
        <v>#REF!</v>
      </c>
      <c r="D138" s="15" t="e">
        <f>#REF!</f>
        <v>#REF!</v>
      </c>
      <c r="E138" s="16" t="e">
        <f>#REF!</f>
        <v>#REF!</v>
      </c>
      <c r="F138" s="89" t="e">
        <f>(C138+D138)*VLOOKUP(B138,'Building Information'!$A$26:$H$34,6,0)</f>
        <v>#REF!</v>
      </c>
      <c r="G138" s="31" t="e">
        <f>(C138+D138)*VLOOKUP(B138,'Building Information'!$A$26:$H$34,7,0)</f>
        <v>#REF!</v>
      </c>
      <c r="H138" s="90" t="e">
        <f>G138*VLOOKUP(B138,'Building Information'!$A$26:$H$34,8,0)</f>
        <v>#REF!</v>
      </c>
      <c r="I138" s="5" t="e">
        <f t="shared" si="75"/>
        <v>#REF!</v>
      </c>
      <c r="J138" s="15" t="e">
        <f>#REF!</f>
        <v>#REF!</v>
      </c>
      <c r="K138" s="15" t="e">
        <f>#REF!</f>
        <v>#REF!</v>
      </c>
      <c r="L138" s="16" t="e">
        <f t="shared" si="76"/>
        <v>#REF!</v>
      </c>
      <c r="M138" s="89" t="e">
        <f>(J138+K138)*VLOOKUP(I138,'Building Information'!$A$26:$H$34,6,0)</f>
        <v>#REF!</v>
      </c>
      <c r="N138" s="31" t="e">
        <f>(J138+K138)*VLOOKUP(I138,'Building Information'!$A$26:$H$34,7,0)</f>
        <v>#REF!</v>
      </c>
      <c r="O138" s="90" t="e">
        <f>N138*VLOOKUP(I138,'Building Information'!$A$26:$H$34,8,0)</f>
        <v>#REF!</v>
      </c>
      <c r="P138" s="58" t="e">
        <f t="shared" si="78"/>
        <v>#REF!</v>
      </c>
      <c r="Q138" s="59" t="e">
        <f t="shared" si="79"/>
        <v>#REF!</v>
      </c>
      <c r="R138" s="58" t="e">
        <f t="shared" si="77"/>
        <v>#REF!</v>
      </c>
      <c r="S138" s="62" t="e">
        <f t="shared" si="80"/>
        <v>#REF!</v>
      </c>
      <c r="T138" s="63" t="e">
        <f t="shared" si="81"/>
        <v>#REF!</v>
      </c>
      <c r="U138" s="59" t="e">
        <f t="shared" si="82"/>
        <v>#REF!</v>
      </c>
      <c r="V138" s="5"/>
      <c r="X138" s="31" t="e">
        <f>(C138+D138)*'Building Information'!E$30</f>
        <v>#REF!</v>
      </c>
      <c r="Y138" s="31"/>
      <c r="Z138" s="31" t="e">
        <f>((C138+D138)-(J138+K138))*'Building Information'!E$30</f>
        <v>#REF!</v>
      </c>
      <c r="AA138" s="31"/>
      <c r="AB138" s="31"/>
      <c r="AC138" s="31"/>
      <c r="AD138" s="31"/>
      <c r="AE138" s="90"/>
    </row>
    <row r="139" spans="1:31" x14ac:dyDescent="0.35">
      <c r="B139" s="5" t="e">
        <f>#REF!</f>
        <v>#REF!</v>
      </c>
      <c r="C139" s="15" t="e">
        <f>#REF!</f>
        <v>#REF!</v>
      </c>
      <c r="D139" s="15" t="e">
        <f>#REF!</f>
        <v>#REF!</v>
      </c>
      <c r="E139" s="16" t="e">
        <f>#REF!</f>
        <v>#REF!</v>
      </c>
      <c r="F139" s="89" t="e">
        <f>(C139+D139)*VLOOKUP(B139,'Building Information'!$A$26:$H$34,6,0)</f>
        <v>#REF!</v>
      </c>
      <c r="G139" s="31" t="e">
        <f>(C139+D139)*VLOOKUP(B139,'Building Information'!$A$26:$H$34,7,0)</f>
        <v>#REF!</v>
      </c>
      <c r="H139" s="90" t="e">
        <f>G139*VLOOKUP(B139,'Building Information'!$A$26:$H$34,8,0)</f>
        <v>#REF!</v>
      </c>
      <c r="I139" s="5" t="e">
        <f t="shared" si="75"/>
        <v>#REF!</v>
      </c>
      <c r="J139" s="15" t="e">
        <f>#REF!</f>
        <v>#REF!</v>
      </c>
      <c r="K139" s="15" t="e">
        <f>#REF!</f>
        <v>#REF!</v>
      </c>
      <c r="L139" s="16" t="e">
        <f t="shared" si="76"/>
        <v>#REF!</v>
      </c>
      <c r="M139" s="89" t="e">
        <f>(J139+K139)*VLOOKUP(I139,'Building Information'!$A$26:$H$34,6,0)</f>
        <v>#REF!</v>
      </c>
      <c r="N139" s="31" t="e">
        <f>(J139+K139)*VLOOKUP(I139,'Building Information'!$A$26:$H$34,7,0)</f>
        <v>#REF!</v>
      </c>
      <c r="O139" s="90" t="e">
        <f>N139*VLOOKUP(I139,'Building Information'!$A$26:$H$34,8,0)</f>
        <v>#REF!</v>
      </c>
      <c r="P139" s="58" t="e">
        <f t="shared" si="78"/>
        <v>#REF!</v>
      </c>
      <c r="Q139" s="59" t="e">
        <f t="shared" si="79"/>
        <v>#REF!</v>
      </c>
      <c r="R139" s="58" t="e">
        <f t="shared" si="77"/>
        <v>#REF!</v>
      </c>
      <c r="S139" s="62" t="e">
        <f t="shared" si="80"/>
        <v>#REF!</v>
      </c>
      <c r="T139" s="63" t="e">
        <f t="shared" si="81"/>
        <v>#REF!</v>
      </c>
      <c r="U139" s="59" t="e">
        <f t="shared" si="82"/>
        <v>#REF!</v>
      </c>
      <c r="V139" s="5"/>
      <c r="X139" s="31" t="e">
        <f>(C139+D139)*'Building Information'!E$31</f>
        <v>#REF!</v>
      </c>
      <c r="Y139" s="31"/>
      <c r="Z139" s="31" t="e">
        <f>((C139+D139)-(J139+K139))*'Building Information'!E$31</f>
        <v>#REF!</v>
      </c>
      <c r="AA139" s="31"/>
      <c r="AB139" s="31"/>
      <c r="AC139" s="31"/>
      <c r="AD139" s="31"/>
      <c r="AE139" s="90"/>
    </row>
    <row r="140" spans="1:31" x14ac:dyDescent="0.35">
      <c r="B140" s="5" t="e">
        <f>#REF!</f>
        <v>#REF!</v>
      </c>
      <c r="C140" s="15" t="e">
        <f>#REF!</f>
        <v>#REF!</v>
      </c>
      <c r="D140" s="15" t="e">
        <f>#REF!</f>
        <v>#REF!</v>
      </c>
      <c r="E140" s="16" t="e">
        <f>#REF!</f>
        <v>#REF!</v>
      </c>
      <c r="F140" s="89" t="e">
        <f>(C140+D140)*VLOOKUP(B140,'Building Information'!$A$26:$H$34,6,0)</f>
        <v>#REF!</v>
      </c>
      <c r="G140" s="31" t="e">
        <f>(C140+D140)*VLOOKUP(B140,'Building Information'!$A$26:$H$34,7,0)</f>
        <v>#REF!</v>
      </c>
      <c r="H140" s="90" t="e">
        <f>G140*VLOOKUP(B140,'Building Information'!$A$26:$H$34,8,0)</f>
        <v>#REF!</v>
      </c>
      <c r="I140" s="5" t="e">
        <f t="shared" si="75"/>
        <v>#REF!</v>
      </c>
      <c r="J140" s="15" t="e">
        <f>#REF!</f>
        <v>#REF!</v>
      </c>
      <c r="K140" s="15" t="e">
        <f>#REF!</f>
        <v>#REF!</v>
      </c>
      <c r="L140" s="16" t="e">
        <f t="shared" si="76"/>
        <v>#REF!</v>
      </c>
      <c r="M140" s="89" t="e">
        <f>(J140+K140)*VLOOKUP(I140,'Building Information'!$A$26:$H$34,6,0)</f>
        <v>#REF!</v>
      </c>
      <c r="N140" s="31" t="e">
        <f>(J140+K140)*VLOOKUP(I140,'Building Information'!$A$26:$H$34,7,0)</f>
        <v>#REF!</v>
      </c>
      <c r="O140" s="90" t="e">
        <f>N140*VLOOKUP(I140,'Building Information'!$A$26:$H$34,8,0)</f>
        <v>#REF!</v>
      </c>
      <c r="P140" s="58" t="e">
        <f t="shared" si="78"/>
        <v>#REF!</v>
      </c>
      <c r="Q140" s="59" t="e">
        <f t="shared" si="79"/>
        <v>#REF!</v>
      </c>
      <c r="R140" s="58" t="e">
        <f t="shared" si="77"/>
        <v>#REF!</v>
      </c>
      <c r="S140" s="62" t="e">
        <f t="shared" si="80"/>
        <v>#REF!</v>
      </c>
      <c r="T140" s="63" t="e">
        <f t="shared" si="81"/>
        <v>#REF!</v>
      </c>
      <c r="U140" s="59" t="e">
        <f t="shared" si="82"/>
        <v>#REF!</v>
      </c>
      <c r="V140" s="5"/>
      <c r="X140" s="31" t="e">
        <f>(C140+D140)*'Building Information'!E$32</f>
        <v>#REF!</v>
      </c>
      <c r="Y140" s="31" t="e">
        <f>(C140+D140)*'Building Information'!E$32</f>
        <v>#REF!</v>
      </c>
      <c r="Z140" s="31" t="e">
        <f>((C140+D140)-(J140+K140))*'Building Information'!E$32</f>
        <v>#REF!</v>
      </c>
      <c r="AA140" s="31" t="e">
        <f>((C140+D140)-(J140+K140))*'Building Information'!E$32</f>
        <v>#REF!</v>
      </c>
      <c r="AB140" s="31"/>
      <c r="AC140" s="31"/>
      <c r="AD140" s="31"/>
      <c r="AE140" s="90"/>
    </row>
    <row r="141" spans="1:31" x14ac:dyDescent="0.35">
      <c r="B141" s="5" t="e">
        <f>#REF!</f>
        <v>#REF!</v>
      </c>
      <c r="C141" s="15" t="e">
        <f>#REF!</f>
        <v>#REF!</v>
      </c>
      <c r="D141" s="15" t="e">
        <f>#REF!</f>
        <v>#REF!</v>
      </c>
      <c r="E141" s="16" t="e">
        <f>#REF!</f>
        <v>#REF!</v>
      </c>
      <c r="F141" s="89" t="e">
        <f>(C141+D141)*VLOOKUP(B141,'Building Information'!$A$26:$H$34,6,0)</f>
        <v>#REF!</v>
      </c>
      <c r="G141" s="31" t="e">
        <f>(C141+D141)*VLOOKUP(B141,'Building Information'!$A$26:$H$34,7,0)</f>
        <v>#REF!</v>
      </c>
      <c r="H141" s="90" t="e">
        <f>G141*VLOOKUP(B141,'Building Information'!$A$26:$H$34,8,0)</f>
        <v>#REF!</v>
      </c>
      <c r="I141" s="5" t="e">
        <f t="shared" si="75"/>
        <v>#REF!</v>
      </c>
      <c r="J141" s="15" t="e">
        <f>#REF!</f>
        <v>#REF!</v>
      </c>
      <c r="K141" s="15" t="e">
        <f>#REF!</f>
        <v>#REF!</v>
      </c>
      <c r="L141" s="16" t="e">
        <f t="shared" si="76"/>
        <v>#REF!</v>
      </c>
      <c r="M141" s="89" t="e">
        <f>(J141+K141)*VLOOKUP(I141,'Building Information'!$A$26:$H$34,6,0)</f>
        <v>#REF!</v>
      </c>
      <c r="N141" s="31" t="e">
        <f>(J141+K141)*VLOOKUP(I141,'Building Information'!$A$26:$H$34,7,0)</f>
        <v>#REF!</v>
      </c>
      <c r="O141" s="90" t="e">
        <f>N141*VLOOKUP(I141,'Building Information'!$A$26:$H$34,8,0)</f>
        <v>#REF!</v>
      </c>
      <c r="P141" s="58" t="e">
        <f t="shared" si="78"/>
        <v>#REF!</v>
      </c>
      <c r="Q141" s="59" t="e">
        <f t="shared" si="79"/>
        <v>#REF!</v>
      </c>
      <c r="R141" s="58" t="e">
        <f t="shared" si="77"/>
        <v>#REF!</v>
      </c>
      <c r="S141" s="62" t="e">
        <f t="shared" si="80"/>
        <v>#REF!</v>
      </c>
      <c r="T141" s="63" t="e">
        <f t="shared" si="81"/>
        <v>#REF!</v>
      </c>
      <c r="U141" s="59" t="e">
        <f t="shared" si="82"/>
        <v>#REF!</v>
      </c>
      <c r="V141" s="5"/>
      <c r="X141" s="31" t="e">
        <f>(C141+D141)*'Building Information'!E$33</f>
        <v>#REF!</v>
      </c>
      <c r="Y141" s="31" t="e">
        <f>(C141+D141)*'Building Information'!E$33</f>
        <v>#REF!</v>
      </c>
      <c r="Z141" s="31" t="e">
        <f>((C141+D141)-(J141+K141))*'Building Information'!E$33</f>
        <v>#REF!</v>
      </c>
      <c r="AA141" s="31" t="e">
        <f>((C141+D141)-(J141+K141))*'Building Information'!E$33</f>
        <v>#REF!</v>
      </c>
      <c r="AB141" s="31"/>
      <c r="AC141" s="31"/>
      <c r="AD141" s="31"/>
      <c r="AE141" s="90"/>
    </row>
    <row r="142" spans="1:31" x14ac:dyDescent="0.35">
      <c r="B142" s="5" t="e">
        <f>#REF!</f>
        <v>#REF!</v>
      </c>
      <c r="C142" s="15" t="e">
        <f>#REF!</f>
        <v>#REF!</v>
      </c>
      <c r="D142" s="15" t="e">
        <f>#REF!</f>
        <v>#REF!</v>
      </c>
      <c r="E142" s="16" t="e">
        <f>#REF!</f>
        <v>#REF!</v>
      </c>
      <c r="F142" s="89" t="e">
        <f>(C142+D142)*VLOOKUP(B142,'Building Information'!$A$26:$H$34,6,0)</f>
        <v>#REF!</v>
      </c>
      <c r="G142" s="31" t="e">
        <f>(C142+D142)*VLOOKUP(B142,'Building Information'!$A$26:$H$34,7,0)</f>
        <v>#REF!</v>
      </c>
      <c r="H142" s="90" t="e">
        <f>G142*VLOOKUP(B142,'Building Information'!$A$26:$H$34,8,0)</f>
        <v>#REF!</v>
      </c>
      <c r="I142" s="5" t="e">
        <f t="shared" si="75"/>
        <v>#REF!</v>
      </c>
      <c r="J142" s="15" t="e">
        <f>#REF!</f>
        <v>#REF!</v>
      </c>
      <c r="K142" s="15" t="e">
        <f>#REF!</f>
        <v>#REF!</v>
      </c>
      <c r="L142" s="16" t="e">
        <f t="shared" si="76"/>
        <v>#REF!</v>
      </c>
      <c r="M142" s="89" t="e">
        <f>(J142+K142)*VLOOKUP(I142,'Building Information'!$A$26:$H$34,6,0)</f>
        <v>#REF!</v>
      </c>
      <c r="N142" s="31" t="e">
        <f>(J142+K142)*VLOOKUP(I142,'Building Information'!$A$26:$H$34,7,0)</f>
        <v>#REF!</v>
      </c>
      <c r="O142" s="90" t="e">
        <f>N142*VLOOKUP(I142,'Building Information'!$A$26:$H$34,8,0)</f>
        <v>#REF!</v>
      </c>
      <c r="P142" s="58" t="e">
        <f t="shared" si="78"/>
        <v>#REF!</v>
      </c>
      <c r="Q142" s="59" t="e">
        <f t="shared" si="79"/>
        <v>#REF!</v>
      </c>
      <c r="R142" s="58" t="e">
        <f t="shared" si="77"/>
        <v>#REF!</v>
      </c>
      <c r="S142" s="62" t="e">
        <f t="shared" si="80"/>
        <v>#REF!</v>
      </c>
      <c r="T142" s="63" t="e">
        <f t="shared" si="81"/>
        <v>#REF!</v>
      </c>
      <c r="U142" s="59" t="e">
        <f t="shared" si="82"/>
        <v>#REF!</v>
      </c>
      <c r="V142" s="5"/>
      <c r="X142" s="31" t="e">
        <f>(C142+D142)*'Building Information'!E$34</f>
        <v>#REF!</v>
      </c>
      <c r="Y142" s="31" t="e">
        <f>(C142+D142)*'Building Information'!E$34</f>
        <v>#REF!</v>
      </c>
      <c r="Z142" s="31" t="e">
        <f>((C142+D142)-(J142+K142))*'Building Information'!E$34</f>
        <v>#REF!</v>
      </c>
      <c r="AA142" s="31" t="e">
        <f>((C142+D142)-(J142+K142))*'Building Information'!E$34</f>
        <v>#REF!</v>
      </c>
      <c r="AB142" s="31"/>
      <c r="AC142" s="31"/>
      <c r="AD142" s="31"/>
      <c r="AE142" s="90"/>
    </row>
    <row r="143" spans="1:31" x14ac:dyDescent="0.35">
      <c r="B143" s="6"/>
      <c r="C143" s="7"/>
      <c r="D143" s="7"/>
      <c r="E143" s="8"/>
      <c r="F143" s="91" t="e">
        <f>SUM(F133:F142)</f>
        <v>#REF!</v>
      </c>
      <c r="G143" s="92" t="e">
        <f t="shared" ref="G143:H143" si="83">SUM(G133:G142)</f>
        <v>#REF!</v>
      </c>
      <c r="H143" s="93" t="e">
        <f t="shared" si="83"/>
        <v>#REF!</v>
      </c>
      <c r="I143" s="7"/>
      <c r="J143" s="7"/>
      <c r="K143" s="7"/>
      <c r="L143" s="8"/>
      <c r="M143" s="91" t="e">
        <f>SUM(M133:M142)</f>
        <v>#REF!</v>
      </c>
      <c r="N143" s="92" t="e">
        <f>SUM(N133:N142)</f>
        <v>#REF!</v>
      </c>
      <c r="O143" s="93" t="e">
        <f>SUM(O133:O142)</f>
        <v>#REF!</v>
      </c>
      <c r="P143" s="60" t="e">
        <f t="shared" si="78"/>
        <v>#REF!</v>
      </c>
      <c r="Q143" s="61" t="e">
        <f>IF(F143=0,0,(F143-M143)/F143*100)</f>
        <v>#REF!</v>
      </c>
      <c r="R143" s="60" t="e">
        <f>(G143-N143)</f>
        <v>#REF!</v>
      </c>
      <c r="S143" s="61" t="e">
        <f>IF(G143=0,0,(G143-N143)/G143*100)</f>
        <v>#REF!</v>
      </c>
      <c r="T143" s="60" t="e">
        <f>(H143-O143)</f>
        <v>#REF!</v>
      </c>
      <c r="U143" s="61" t="e">
        <f>IF(H143=0,0,(H143-O143)/H143*100)</f>
        <v>#REF!</v>
      </c>
      <c r="V143" s="6"/>
      <c r="W143" s="7"/>
      <c r="X143" s="92" t="e">
        <f>SUM(X133:X142)</f>
        <v>#REF!</v>
      </c>
      <c r="Y143" s="92" t="e">
        <f>SUM(Y133:Y142)</f>
        <v>#REF!</v>
      </c>
      <c r="Z143" s="92" t="e">
        <f>SUM(Z133:Z142)</f>
        <v>#REF!</v>
      </c>
      <c r="AA143" s="92" t="e">
        <f>SUM(AA133:AA142)</f>
        <v>#REF!</v>
      </c>
      <c r="AB143" s="92" t="e">
        <f>Z143/$V$7</f>
        <v>#REF!</v>
      </c>
      <c r="AC143" s="92" t="e">
        <f>AA143/$W$7</f>
        <v>#REF!</v>
      </c>
      <c r="AD143" s="92" t="e">
        <f>Z143/X143</f>
        <v>#REF!</v>
      </c>
      <c r="AE143" s="93" t="e">
        <f>AA143/Y143</f>
        <v>#REF!</v>
      </c>
    </row>
    <row r="145" spans="1:31" ht="18.5" x14ac:dyDescent="0.45">
      <c r="A145" s="4" t="s">
        <v>422</v>
      </c>
    </row>
    <row r="146" spans="1:31" ht="18.5" x14ac:dyDescent="0.45">
      <c r="A146" s="4"/>
      <c r="B146" t="s">
        <v>374</v>
      </c>
      <c r="I146" t="s">
        <v>375</v>
      </c>
    </row>
    <row r="147" spans="1:31" x14ac:dyDescent="0.35">
      <c r="B147" s="10" t="s">
        <v>402</v>
      </c>
      <c r="C147" s="13"/>
      <c r="D147" s="13"/>
      <c r="E147" s="12"/>
      <c r="F147" s="10" t="s">
        <v>376</v>
      </c>
      <c r="G147" s="11" t="s">
        <v>377</v>
      </c>
      <c r="H147" s="14" t="s">
        <v>378</v>
      </c>
      <c r="I147" s="11" t="s">
        <v>402</v>
      </c>
      <c r="J147" s="13"/>
      <c r="K147" s="13"/>
      <c r="L147" s="12"/>
      <c r="M147" s="10" t="s">
        <v>376</v>
      </c>
      <c r="N147" s="11" t="s">
        <v>377</v>
      </c>
      <c r="O147" s="14" t="s">
        <v>378</v>
      </c>
      <c r="P147" s="10" t="s">
        <v>379</v>
      </c>
      <c r="Q147" s="14" t="s">
        <v>380</v>
      </c>
      <c r="R147" s="10" t="s">
        <v>381</v>
      </c>
      <c r="S147" s="14" t="s">
        <v>382</v>
      </c>
      <c r="T147" s="10" t="s">
        <v>383</v>
      </c>
      <c r="U147" s="14" t="s">
        <v>384</v>
      </c>
      <c r="V147" s="104"/>
      <c r="W147" s="13"/>
      <c r="X147" s="11" t="s">
        <v>387</v>
      </c>
      <c r="Y147" s="11" t="s">
        <v>388</v>
      </c>
      <c r="Z147" s="11" t="s">
        <v>389</v>
      </c>
      <c r="AA147" s="11" t="s">
        <v>390</v>
      </c>
      <c r="AB147" s="11" t="s">
        <v>391</v>
      </c>
      <c r="AC147" s="11" t="s">
        <v>392</v>
      </c>
      <c r="AD147" s="11" t="s">
        <v>414</v>
      </c>
      <c r="AE147" s="14" t="s">
        <v>415</v>
      </c>
    </row>
    <row r="148" spans="1:31" x14ac:dyDescent="0.35">
      <c r="B148" s="5" t="e">
        <f>#REF!</f>
        <v>#REF!</v>
      </c>
      <c r="C148" s="15" t="e">
        <f>#REF!</f>
        <v>#REF!</v>
      </c>
      <c r="D148" s="15" t="e">
        <f>#REF!</f>
        <v>#REF!</v>
      </c>
      <c r="E148" s="16" t="e">
        <f>#REF!</f>
        <v>#REF!</v>
      </c>
      <c r="F148" s="89" t="e">
        <f>(C148+D148)*VLOOKUP(B148,'Building Information'!$A$26:$H$34,6,0)</f>
        <v>#REF!</v>
      </c>
      <c r="G148" s="31" t="e">
        <f>(C148+D148)*VLOOKUP(B148,'Building Information'!$A$26:$H$34,7,0)</f>
        <v>#REF!</v>
      </c>
      <c r="H148" s="90" t="e">
        <f>G148*VLOOKUP(B148,'Building Information'!$A$26:$H$34,8,0)</f>
        <v>#REF!</v>
      </c>
      <c r="I148" s="5" t="e">
        <f t="shared" ref="I148:I157" si="84">B148</f>
        <v>#REF!</v>
      </c>
      <c r="J148" s="15" t="e">
        <f>#REF!</f>
        <v>#REF!</v>
      </c>
      <c r="K148" s="15" t="e">
        <f>#REF!</f>
        <v>#REF!</v>
      </c>
      <c r="L148" s="16" t="e">
        <f t="shared" ref="L148:L157" si="85">E148</f>
        <v>#REF!</v>
      </c>
      <c r="M148" s="89" t="e">
        <f>(J148+K148)*VLOOKUP(I148,'Building Information'!$A$26:$H$34,6,0)</f>
        <v>#REF!</v>
      </c>
      <c r="N148" s="31" t="e">
        <f>(J148+K148)*VLOOKUP(I148,'Building Information'!$A$26:$H$34,7,0)</f>
        <v>#REF!</v>
      </c>
      <c r="O148" s="90" t="e">
        <f>N148*VLOOKUP(I148,'Building Information'!$A$26:$H$34,8,0)</f>
        <v>#REF!</v>
      </c>
      <c r="P148" s="58" t="e">
        <f>(F148-M148)</f>
        <v>#REF!</v>
      </c>
      <c r="Q148" s="59" t="e">
        <f>IF(F148=0,0,(F148-M148)/F148*100)</f>
        <v>#REF!</v>
      </c>
      <c r="R148" s="58" t="e">
        <f t="shared" ref="R148:R157" si="86">(G148-N148)</f>
        <v>#REF!</v>
      </c>
      <c r="S148" s="62" t="e">
        <f>IF(G148=0,0,(G148-N148)/G148*100)</f>
        <v>#REF!</v>
      </c>
      <c r="T148" s="63" t="e">
        <f>(H148-O148)</f>
        <v>#REF!</v>
      </c>
      <c r="U148" s="59" t="e">
        <f>IF(H148=0,0,(H148-O148)/H148*100)</f>
        <v>#REF!</v>
      </c>
      <c r="V148" s="5"/>
      <c r="X148" s="31" t="e">
        <f>(C148+D148)*'Building Information'!E$26</f>
        <v>#REF!</v>
      </c>
      <c r="Y148" s="31" t="e">
        <f>(C148+D148)*'Building Information'!E$26</f>
        <v>#REF!</v>
      </c>
      <c r="Z148" s="31" t="e">
        <f>((C148+D148)-(J148+K148))*'Building Information'!E$26</f>
        <v>#REF!</v>
      </c>
      <c r="AA148" s="31" t="e">
        <f>((C148+D148)-(J148+K148))*'Building Information'!E$26</f>
        <v>#REF!</v>
      </c>
      <c r="AB148" s="31"/>
      <c r="AC148" s="31"/>
      <c r="AD148" s="31"/>
      <c r="AE148" s="90"/>
    </row>
    <row r="149" spans="1:31" x14ac:dyDescent="0.35">
      <c r="B149" s="5" t="e">
        <f>#REF!</f>
        <v>#REF!</v>
      </c>
      <c r="C149" s="15" t="e">
        <f>#REF!</f>
        <v>#REF!</v>
      </c>
      <c r="D149" s="15" t="e">
        <f>#REF!</f>
        <v>#REF!</v>
      </c>
      <c r="E149" s="16" t="e">
        <f>#REF!</f>
        <v>#REF!</v>
      </c>
      <c r="F149" s="89" t="e">
        <f>(C149+D149)*VLOOKUP(B149,'Building Information'!$A$26:$H$34,6,0)</f>
        <v>#REF!</v>
      </c>
      <c r="G149" s="31" t="e">
        <f>(C149+D149)*VLOOKUP(B149,'Building Information'!$A$26:$H$34,7,0)</f>
        <v>#REF!</v>
      </c>
      <c r="H149" s="90" t="e">
        <f>G149*VLOOKUP(B149,'Building Information'!$A$26:$H$34,8,0)</f>
        <v>#REF!</v>
      </c>
      <c r="I149" s="5" t="e">
        <f t="shared" si="84"/>
        <v>#REF!</v>
      </c>
      <c r="J149" s="15" t="e">
        <f>#REF!</f>
        <v>#REF!</v>
      </c>
      <c r="K149" s="15" t="e">
        <f>#REF!</f>
        <v>#REF!</v>
      </c>
      <c r="L149" s="16" t="e">
        <f t="shared" si="85"/>
        <v>#REF!</v>
      </c>
      <c r="M149" s="89" t="e">
        <f>(J149+K149)*VLOOKUP(I149,'Building Information'!$A$26:$H$34,6,0)</f>
        <v>#REF!</v>
      </c>
      <c r="N149" s="31" t="e">
        <f>(J149+K149)*VLOOKUP(I149,'Building Information'!$A$26:$H$34,7,0)</f>
        <v>#REF!</v>
      </c>
      <c r="O149" s="90" t="e">
        <f>N149*VLOOKUP(I149,'Building Information'!$A$26:$H$34,8,0)</f>
        <v>#REF!</v>
      </c>
      <c r="P149" s="58" t="e">
        <f t="shared" ref="P149:P158" si="87">(F149-M149)</f>
        <v>#REF!</v>
      </c>
      <c r="Q149" s="59" t="e">
        <f t="shared" ref="Q149:Q157" si="88">IF(F149=0,0,(F149-M149)/F149*100)</f>
        <v>#REF!</v>
      </c>
      <c r="R149" s="58" t="e">
        <f t="shared" si="86"/>
        <v>#REF!</v>
      </c>
      <c r="S149" s="62" t="e">
        <f t="shared" ref="S149:S157" si="89">IF(G149=0,0,(G149-N149)/G149*100)</f>
        <v>#REF!</v>
      </c>
      <c r="T149" s="63" t="e">
        <f t="shared" ref="T149:T157" si="90">(H149-O149)</f>
        <v>#REF!</v>
      </c>
      <c r="U149" s="59" t="e">
        <f t="shared" ref="U149:U157" si="91">IF(H149=0,0,(H149-O149)/H149*100)</f>
        <v>#REF!</v>
      </c>
      <c r="V149" s="5"/>
      <c r="X149" s="31" t="e">
        <f>(C149+D149)*'Building Information'!E$27</f>
        <v>#REF!</v>
      </c>
      <c r="Y149" s="31" t="e">
        <f>(C149+D149)*'Building Information'!E$27</f>
        <v>#REF!</v>
      </c>
      <c r="Z149" s="31" t="e">
        <f>((C149+D149)-(J149+K149))*'Building Information'!E$27</f>
        <v>#REF!</v>
      </c>
      <c r="AA149" s="31" t="e">
        <f>((C149+D149)-(J149+K149))*'Building Information'!E$27</f>
        <v>#REF!</v>
      </c>
      <c r="AB149" s="31"/>
      <c r="AC149" s="31"/>
      <c r="AD149" s="31"/>
      <c r="AE149" s="90"/>
    </row>
    <row r="150" spans="1:31" x14ac:dyDescent="0.35">
      <c r="B150" s="5" t="e">
        <f>#REF!</f>
        <v>#REF!</v>
      </c>
      <c r="C150" s="15" t="e">
        <f>#REF!</f>
        <v>#REF!</v>
      </c>
      <c r="D150" s="15" t="e">
        <f>#REF!</f>
        <v>#REF!</v>
      </c>
      <c r="E150" s="16" t="e">
        <f>#REF!</f>
        <v>#REF!</v>
      </c>
      <c r="F150" s="89" t="e">
        <f>(C150+D150)*VLOOKUP(B150,'Building Information'!$A$26:$H$34,6,0)</f>
        <v>#REF!</v>
      </c>
      <c r="G150" s="31" t="e">
        <f>(C150+D150)*VLOOKUP(B150,'Building Information'!$A$26:$H$34,7,0)</f>
        <v>#REF!</v>
      </c>
      <c r="H150" s="90" t="e">
        <f>G150*VLOOKUP(B150,'Building Information'!$A$26:$H$34,8,0)</f>
        <v>#REF!</v>
      </c>
      <c r="I150" s="5" t="e">
        <f t="shared" si="84"/>
        <v>#REF!</v>
      </c>
      <c r="J150" s="15" t="e">
        <f>#REF!</f>
        <v>#REF!</v>
      </c>
      <c r="K150" s="15" t="e">
        <f>#REF!</f>
        <v>#REF!</v>
      </c>
      <c r="L150" s="16" t="e">
        <f t="shared" si="85"/>
        <v>#REF!</v>
      </c>
      <c r="M150" s="89" t="e">
        <f>(J150+K150)*VLOOKUP(I150,'Building Information'!$A$26:$H$34,6,0)</f>
        <v>#REF!</v>
      </c>
      <c r="N150" s="31" t="e">
        <f>(J150+K150)*VLOOKUP(I150,'Building Information'!$A$26:$H$34,7,0)</f>
        <v>#REF!</v>
      </c>
      <c r="O150" s="90" t="e">
        <f>N150*VLOOKUP(I150,'Building Information'!$A$26:$H$34,8,0)</f>
        <v>#REF!</v>
      </c>
      <c r="P150" s="58" t="e">
        <f t="shared" si="87"/>
        <v>#REF!</v>
      </c>
      <c r="Q150" s="59" t="e">
        <f t="shared" si="88"/>
        <v>#REF!</v>
      </c>
      <c r="R150" s="58" t="e">
        <f t="shared" si="86"/>
        <v>#REF!</v>
      </c>
      <c r="S150" s="62" t="e">
        <f t="shared" si="89"/>
        <v>#REF!</v>
      </c>
      <c r="T150" s="63" t="e">
        <f t="shared" si="90"/>
        <v>#REF!</v>
      </c>
      <c r="U150" s="59" t="e">
        <f t="shared" si="91"/>
        <v>#REF!</v>
      </c>
      <c r="V150" s="5"/>
      <c r="X150" s="31" t="e">
        <f>(C150+D150)*'Building Information'!E$28</f>
        <v>#REF!</v>
      </c>
      <c r="Y150" s="31" t="e">
        <f>(C150+D150)*'Building Information'!E$28</f>
        <v>#REF!</v>
      </c>
      <c r="Z150" s="31" t="e">
        <f>((C150+D150)-(J150+K150))*'Building Information'!E$28</f>
        <v>#REF!</v>
      </c>
      <c r="AA150" s="31" t="e">
        <f>((C150+D150)-(J150+K150))*'Building Information'!E$28</f>
        <v>#REF!</v>
      </c>
      <c r="AB150" s="31"/>
      <c r="AC150" s="31"/>
      <c r="AD150" s="31"/>
      <c r="AE150" s="90"/>
    </row>
    <row r="151" spans="1:31" x14ac:dyDescent="0.35">
      <c r="B151" s="5" t="e">
        <f>#REF!</f>
        <v>#REF!</v>
      </c>
      <c r="C151" s="15" t="e">
        <f>#REF!</f>
        <v>#REF!</v>
      </c>
      <c r="D151" s="15" t="e">
        <f>#REF!</f>
        <v>#REF!</v>
      </c>
      <c r="E151" s="16" t="e">
        <f>#REF!</f>
        <v>#REF!</v>
      </c>
      <c r="F151" s="89" t="e">
        <f>(C151+D151)*VLOOKUP(B151,'Building Information'!$A$26:$H$34,6,0)</f>
        <v>#REF!</v>
      </c>
      <c r="G151" s="31" t="e">
        <f>(C151+D151)*VLOOKUP(B151,'Building Information'!$A$26:$H$34,7,0)</f>
        <v>#REF!</v>
      </c>
      <c r="H151" s="90" t="e">
        <f>G151*VLOOKUP(B151,'Building Information'!$A$26:$H$34,8,0)</f>
        <v>#REF!</v>
      </c>
      <c r="I151" s="5" t="e">
        <f t="shared" si="84"/>
        <v>#REF!</v>
      </c>
      <c r="J151" s="15" t="e">
        <f>#REF!</f>
        <v>#REF!</v>
      </c>
      <c r="K151" s="15" t="e">
        <f>#REF!</f>
        <v>#REF!</v>
      </c>
      <c r="L151" s="16" t="e">
        <f t="shared" si="85"/>
        <v>#REF!</v>
      </c>
      <c r="M151" s="89" t="e">
        <f>(J151+K151)*VLOOKUP(I151,'Building Information'!$A$26:$H$34,6,0)</f>
        <v>#REF!</v>
      </c>
      <c r="N151" s="31" t="e">
        <f>(J151+K151)*VLOOKUP(I151,'Building Information'!$A$26:$H$34,7,0)</f>
        <v>#REF!</v>
      </c>
      <c r="O151" s="90" t="e">
        <f>N151*VLOOKUP(I151,'Building Information'!$A$26:$H$34,8,0)</f>
        <v>#REF!</v>
      </c>
      <c r="P151" s="58" t="e">
        <f t="shared" si="87"/>
        <v>#REF!</v>
      </c>
      <c r="Q151" s="59" t="e">
        <f t="shared" si="88"/>
        <v>#REF!</v>
      </c>
      <c r="R151" s="58" t="e">
        <f t="shared" si="86"/>
        <v>#REF!</v>
      </c>
      <c r="S151" s="62" t="e">
        <f t="shared" si="89"/>
        <v>#REF!</v>
      </c>
      <c r="T151" s="63" t="e">
        <f t="shared" si="90"/>
        <v>#REF!</v>
      </c>
      <c r="U151" s="59" t="e">
        <f t="shared" si="91"/>
        <v>#REF!</v>
      </c>
      <c r="V151" s="5"/>
      <c r="X151" s="31" t="e">
        <f>(C151+D151)*'Building Information'!E$29</f>
        <v>#REF!</v>
      </c>
      <c r="Y151" s="31" t="e">
        <f>(C151+D151)*'Building Information'!E$29</f>
        <v>#REF!</v>
      </c>
      <c r="Z151" s="31" t="e">
        <f>((C151+D151)-(J151+K151))*'Building Information'!E$29</f>
        <v>#REF!</v>
      </c>
      <c r="AA151" s="31" t="e">
        <f>((C151+D151)-(J151+K151))*'Building Information'!E$29</f>
        <v>#REF!</v>
      </c>
      <c r="AB151" s="31"/>
      <c r="AC151" s="31"/>
      <c r="AD151" s="31"/>
      <c r="AE151" s="90"/>
    </row>
    <row r="152" spans="1:31" x14ac:dyDescent="0.35">
      <c r="B152" s="5" t="e">
        <f>#REF!</f>
        <v>#REF!</v>
      </c>
      <c r="C152" s="15" t="e">
        <f>#REF!</f>
        <v>#REF!</v>
      </c>
      <c r="D152" s="15" t="e">
        <f>#REF!</f>
        <v>#REF!</v>
      </c>
      <c r="E152" s="16" t="e">
        <f>#REF!</f>
        <v>#REF!</v>
      </c>
      <c r="F152" s="89" t="e">
        <f>(C152+D152)*VLOOKUP(B152,'Building Information'!$A$26:$H$34,6,0)</f>
        <v>#REF!</v>
      </c>
      <c r="G152" s="31" t="e">
        <f>(C152+D152)*VLOOKUP(B152,'Building Information'!$A$26:$H$34,7,0)</f>
        <v>#REF!</v>
      </c>
      <c r="H152" s="90" t="e">
        <f>G152*VLOOKUP(B152,'Building Information'!$A$26:$H$34,8,0)</f>
        <v>#REF!</v>
      </c>
      <c r="I152" s="5" t="e">
        <f t="shared" si="84"/>
        <v>#REF!</v>
      </c>
      <c r="J152" s="15" t="e">
        <f>#REF!</f>
        <v>#REF!</v>
      </c>
      <c r="K152" s="15" t="e">
        <f>#REF!</f>
        <v>#REF!</v>
      </c>
      <c r="L152" s="16" t="e">
        <f t="shared" si="85"/>
        <v>#REF!</v>
      </c>
      <c r="M152" s="89" t="e">
        <f>(J152+K152)*VLOOKUP(I152,'Building Information'!$A$26:$H$34,6,0)</f>
        <v>#REF!</v>
      </c>
      <c r="N152" s="31" t="e">
        <f>(J152+K152)*VLOOKUP(I152,'Building Information'!$A$26:$H$34,7,0)</f>
        <v>#REF!</v>
      </c>
      <c r="O152" s="90" t="e">
        <f>N152*VLOOKUP(I152,'Building Information'!$A$26:$H$34,8,0)</f>
        <v>#REF!</v>
      </c>
      <c r="P152" s="58" t="e">
        <f t="shared" si="87"/>
        <v>#REF!</v>
      </c>
      <c r="Q152" s="59" t="e">
        <f t="shared" si="88"/>
        <v>#REF!</v>
      </c>
      <c r="R152" s="58" t="e">
        <f t="shared" si="86"/>
        <v>#REF!</v>
      </c>
      <c r="S152" s="62" t="e">
        <f t="shared" si="89"/>
        <v>#REF!</v>
      </c>
      <c r="T152" s="63" t="e">
        <f t="shared" si="90"/>
        <v>#REF!</v>
      </c>
      <c r="U152" s="59" t="e">
        <f t="shared" si="91"/>
        <v>#REF!</v>
      </c>
      <c r="V152" s="5"/>
      <c r="X152" s="31" t="e">
        <f>(C152+D152)*'Building Information'!#REF!</f>
        <v>#REF!</v>
      </c>
      <c r="Y152" s="31" t="e">
        <f>(C152+D152)*'Building Information'!#REF!</f>
        <v>#REF!</v>
      </c>
      <c r="Z152" s="31" t="e">
        <f>((C152+D152)-(J152+K152))*'Building Information'!#REF!</f>
        <v>#REF!</v>
      </c>
      <c r="AA152" s="31" t="e">
        <f>((C152+D152)-(J152+K152))*'Building Information'!#REF!</f>
        <v>#REF!</v>
      </c>
      <c r="AB152" s="31"/>
      <c r="AC152" s="31"/>
      <c r="AD152" s="31"/>
      <c r="AE152" s="90"/>
    </row>
    <row r="153" spans="1:31" x14ac:dyDescent="0.35">
      <c r="B153" s="5" t="e">
        <f>#REF!</f>
        <v>#REF!</v>
      </c>
      <c r="C153" s="15" t="e">
        <f>#REF!</f>
        <v>#REF!</v>
      </c>
      <c r="D153" s="15" t="e">
        <f>#REF!</f>
        <v>#REF!</v>
      </c>
      <c r="E153" s="16" t="e">
        <f>#REF!</f>
        <v>#REF!</v>
      </c>
      <c r="F153" s="89" t="e">
        <f>(C153+D153)*VLOOKUP(B153,'Building Information'!$A$26:$H$34,6,0)</f>
        <v>#REF!</v>
      </c>
      <c r="G153" s="31" t="e">
        <f>(C153+D153)*VLOOKUP(B153,'Building Information'!$A$26:$H$34,7,0)</f>
        <v>#REF!</v>
      </c>
      <c r="H153" s="90" t="e">
        <f>G153*VLOOKUP(B153,'Building Information'!$A$26:$H$34,8,0)</f>
        <v>#REF!</v>
      </c>
      <c r="I153" s="5" t="e">
        <f t="shared" si="84"/>
        <v>#REF!</v>
      </c>
      <c r="J153" s="15" t="e">
        <f>#REF!</f>
        <v>#REF!</v>
      </c>
      <c r="K153" s="15" t="e">
        <f>#REF!</f>
        <v>#REF!</v>
      </c>
      <c r="L153" s="16" t="e">
        <f t="shared" si="85"/>
        <v>#REF!</v>
      </c>
      <c r="M153" s="89" t="e">
        <f>(J153+K153)*VLOOKUP(I153,'Building Information'!$A$26:$H$34,6,0)</f>
        <v>#REF!</v>
      </c>
      <c r="N153" s="31" t="e">
        <f>(J153+K153)*VLOOKUP(I153,'Building Information'!$A$26:$H$34,7,0)</f>
        <v>#REF!</v>
      </c>
      <c r="O153" s="90" t="e">
        <f>N153*VLOOKUP(I153,'Building Information'!$A$26:$H$34,8,0)</f>
        <v>#REF!</v>
      </c>
      <c r="P153" s="58" t="e">
        <f t="shared" si="87"/>
        <v>#REF!</v>
      </c>
      <c r="Q153" s="59" t="e">
        <f t="shared" si="88"/>
        <v>#REF!</v>
      </c>
      <c r="R153" s="58" t="e">
        <f t="shared" si="86"/>
        <v>#REF!</v>
      </c>
      <c r="S153" s="62" t="e">
        <f t="shared" si="89"/>
        <v>#REF!</v>
      </c>
      <c r="T153" s="63" t="e">
        <f t="shared" si="90"/>
        <v>#REF!</v>
      </c>
      <c r="U153" s="59" t="e">
        <f t="shared" si="91"/>
        <v>#REF!</v>
      </c>
      <c r="V153" s="5"/>
      <c r="X153" s="31" t="e">
        <f>(C153+D153)*'Building Information'!E$30</f>
        <v>#REF!</v>
      </c>
      <c r="Y153" s="31"/>
      <c r="Z153" s="31" t="e">
        <f>((C153+D153)-(J153+K153))*'Building Information'!E$30</f>
        <v>#REF!</v>
      </c>
      <c r="AA153" s="31"/>
      <c r="AB153" s="31"/>
      <c r="AC153" s="31"/>
      <c r="AD153" s="31"/>
      <c r="AE153" s="90"/>
    </row>
    <row r="154" spans="1:31" x14ac:dyDescent="0.35">
      <c r="B154" s="5" t="e">
        <f>#REF!</f>
        <v>#REF!</v>
      </c>
      <c r="C154" s="15" t="e">
        <f>#REF!</f>
        <v>#REF!</v>
      </c>
      <c r="D154" s="15" t="e">
        <f>#REF!</f>
        <v>#REF!</v>
      </c>
      <c r="E154" s="16" t="e">
        <f>#REF!</f>
        <v>#REF!</v>
      </c>
      <c r="F154" s="89" t="e">
        <f>(C154+D154)*VLOOKUP(B154,'Building Information'!$A$26:$H$34,6,0)</f>
        <v>#REF!</v>
      </c>
      <c r="G154" s="31" t="e">
        <f>(C154+D154)*VLOOKUP(B154,'Building Information'!$A$26:$H$34,7,0)</f>
        <v>#REF!</v>
      </c>
      <c r="H154" s="90" t="e">
        <f>G154*VLOOKUP(B154,'Building Information'!$A$26:$H$34,8,0)</f>
        <v>#REF!</v>
      </c>
      <c r="I154" s="5" t="e">
        <f t="shared" si="84"/>
        <v>#REF!</v>
      </c>
      <c r="J154" s="15" t="e">
        <f>#REF!</f>
        <v>#REF!</v>
      </c>
      <c r="K154" s="15" t="e">
        <f>#REF!</f>
        <v>#REF!</v>
      </c>
      <c r="L154" s="16" t="e">
        <f t="shared" si="85"/>
        <v>#REF!</v>
      </c>
      <c r="M154" s="89" t="e">
        <f>(J154+K154)*VLOOKUP(I154,'Building Information'!$A$26:$H$34,6,0)</f>
        <v>#REF!</v>
      </c>
      <c r="N154" s="31" t="e">
        <f>(J154+K154)*VLOOKUP(I154,'Building Information'!$A$26:$H$34,7,0)</f>
        <v>#REF!</v>
      </c>
      <c r="O154" s="90" t="e">
        <f>N154*VLOOKUP(I154,'Building Information'!$A$26:$H$34,8,0)</f>
        <v>#REF!</v>
      </c>
      <c r="P154" s="58" t="e">
        <f t="shared" si="87"/>
        <v>#REF!</v>
      </c>
      <c r="Q154" s="59" t="e">
        <f t="shared" si="88"/>
        <v>#REF!</v>
      </c>
      <c r="R154" s="58" t="e">
        <f t="shared" si="86"/>
        <v>#REF!</v>
      </c>
      <c r="S154" s="62" t="e">
        <f t="shared" si="89"/>
        <v>#REF!</v>
      </c>
      <c r="T154" s="63" t="e">
        <f t="shared" si="90"/>
        <v>#REF!</v>
      </c>
      <c r="U154" s="59" t="e">
        <f t="shared" si="91"/>
        <v>#REF!</v>
      </c>
      <c r="V154" s="5"/>
      <c r="X154" s="31" t="e">
        <f>(C154+D154)*'Building Information'!E$31</f>
        <v>#REF!</v>
      </c>
      <c r="Y154" s="31"/>
      <c r="Z154" s="31" t="e">
        <f>((C154+D154)-(J154+K154))*'Building Information'!E$31</f>
        <v>#REF!</v>
      </c>
      <c r="AA154" s="31"/>
      <c r="AB154" s="31"/>
      <c r="AC154" s="31"/>
      <c r="AD154" s="31"/>
      <c r="AE154" s="90"/>
    </row>
    <row r="155" spans="1:31" x14ac:dyDescent="0.35">
      <c r="B155" s="5" t="e">
        <f>#REF!</f>
        <v>#REF!</v>
      </c>
      <c r="C155" s="15" t="e">
        <f>#REF!</f>
        <v>#REF!</v>
      </c>
      <c r="D155" s="15" t="e">
        <f>#REF!</f>
        <v>#REF!</v>
      </c>
      <c r="E155" s="16" t="e">
        <f>#REF!</f>
        <v>#REF!</v>
      </c>
      <c r="F155" s="89" t="e">
        <f>(C155+D155)*VLOOKUP(B155,'Building Information'!$A$26:$H$34,6,0)</f>
        <v>#REF!</v>
      </c>
      <c r="G155" s="31" t="e">
        <f>(C155+D155)*VLOOKUP(B155,'Building Information'!$A$26:$H$34,7,0)</f>
        <v>#REF!</v>
      </c>
      <c r="H155" s="90" t="e">
        <f>G155*VLOOKUP(B155,'Building Information'!$A$26:$H$34,8,0)</f>
        <v>#REF!</v>
      </c>
      <c r="I155" s="5" t="e">
        <f t="shared" si="84"/>
        <v>#REF!</v>
      </c>
      <c r="J155" s="15" t="e">
        <f>#REF!</f>
        <v>#REF!</v>
      </c>
      <c r="K155" s="15" t="e">
        <f>#REF!</f>
        <v>#REF!</v>
      </c>
      <c r="L155" s="16" t="e">
        <f t="shared" si="85"/>
        <v>#REF!</v>
      </c>
      <c r="M155" s="89" t="e">
        <f>(J155+K155)*VLOOKUP(I155,'Building Information'!$A$26:$H$34,6,0)</f>
        <v>#REF!</v>
      </c>
      <c r="N155" s="31" t="e">
        <f>(J155+K155)*VLOOKUP(I155,'Building Information'!$A$26:$H$34,7,0)</f>
        <v>#REF!</v>
      </c>
      <c r="O155" s="90" t="e">
        <f>N155*VLOOKUP(I155,'Building Information'!$A$26:$H$34,8,0)</f>
        <v>#REF!</v>
      </c>
      <c r="P155" s="58" t="e">
        <f t="shared" si="87"/>
        <v>#REF!</v>
      </c>
      <c r="Q155" s="59" t="e">
        <f t="shared" si="88"/>
        <v>#REF!</v>
      </c>
      <c r="R155" s="58" t="e">
        <f t="shared" si="86"/>
        <v>#REF!</v>
      </c>
      <c r="S155" s="62" t="e">
        <f t="shared" si="89"/>
        <v>#REF!</v>
      </c>
      <c r="T155" s="63" t="e">
        <f t="shared" si="90"/>
        <v>#REF!</v>
      </c>
      <c r="U155" s="59" t="e">
        <f t="shared" si="91"/>
        <v>#REF!</v>
      </c>
      <c r="V155" s="5"/>
      <c r="X155" s="31" t="e">
        <f>(C155+D155)*'Building Information'!E$32</f>
        <v>#REF!</v>
      </c>
      <c r="Y155" s="31" t="e">
        <f>(C155+D155)*'Building Information'!E$32</f>
        <v>#REF!</v>
      </c>
      <c r="Z155" s="31" t="e">
        <f>((C155+D155)-(J155+K155))*'Building Information'!E$32</f>
        <v>#REF!</v>
      </c>
      <c r="AA155" s="31" t="e">
        <f>((C155+D155)-(J155+K155))*'Building Information'!E$32</f>
        <v>#REF!</v>
      </c>
      <c r="AB155" s="31"/>
      <c r="AC155" s="31"/>
      <c r="AD155" s="31"/>
      <c r="AE155" s="90"/>
    </row>
    <row r="156" spans="1:31" x14ac:dyDescent="0.35">
      <c r="B156" s="5" t="e">
        <f>#REF!</f>
        <v>#REF!</v>
      </c>
      <c r="C156" s="15" t="e">
        <f>#REF!</f>
        <v>#REF!</v>
      </c>
      <c r="D156" s="15" t="e">
        <f>#REF!</f>
        <v>#REF!</v>
      </c>
      <c r="E156" s="16" t="e">
        <f>#REF!</f>
        <v>#REF!</v>
      </c>
      <c r="F156" s="89" t="e">
        <f>(C156+D156)*VLOOKUP(B156,'Building Information'!$A$26:$H$34,6,0)</f>
        <v>#REF!</v>
      </c>
      <c r="G156" s="31" t="e">
        <f>(C156+D156)*VLOOKUP(B156,'Building Information'!$A$26:$H$34,7,0)</f>
        <v>#REF!</v>
      </c>
      <c r="H156" s="90" t="e">
        <f>G156*VLOOKUP(B156,'Building Information'!$A$26:$H$34,8,0)</f>
        <v>#REF!</v>
      </c>
      <c r="I156" s="5" t="e">
        <f t="shared" si="84"/>
        <v>#REF!</v>
      </c>
      <c r="J156" s="15" t="e">
        <f>#REF!</f>
        <v>#REF!</v>
      </c>
      <c r="K156" s="15" t="e">
        <f>#REF!</f>
        <v>#REF!</v>
      </c>
      <c r="L156" s="16" t="e">
        <f t="shared" si="85"/>
        <v>#REF!</v>
      </c>
      <c r="M156" s="89" t="e">
        <f>(J156+K156)*VLOOKUP(I156,'Building Information'!$A$26:$H$34,6,0)</f>
        <v>#REF!</v>
      </c>
      <c r="N156" s="31" t="e">
        <f>(J156+K156)*VLOOKUP(I156,'Building Information'!$A$26:$H$34,7,0)</f>
        <v>#REF!</v>
      </c>
      <c r="O156" s="90" t="e">
        <f>N156*VLOOKUP(I156,'Building Information'!$A$26:$H$34,8,0)</f>
        <v>#REF!</v>
      </c>
      <c r="P156" s="58" t="e">
        <f t="shared" si="87"/>
        <v>#REF!</v>
      </c>
      <c r="Q156" s="59" t="e">
        <f t="shared" si="88"/>
        <v>#REF!</v>
      </c>
      <c r="R156" s="58" t="e">
        <f t="shared" si="86"/>
        <v>#REF!</v>
      </c>
      <c r="S156" s="62" t="e">
        <f t="shared" si="89"/>
        <v>#REF!</v>
      </c>
      <c r="T156" s="63" t="e">
        <f t="shared" si="90"/>
        <v>#REF!</v>
      </c>
      <c r="U156" s="59" t="e">
        <f t="shared" si="91"/>
        <v>#REF!</v>
      </c>
      <c r="V156" s="5"/>
      <c r="X156" s="31" t="e">
        <f>(C156+D156)*'Building Information'!E$33</f>
        <v>#REF!</v>
      </c>
      <c r="Y156" s="31" t="e">
        <f>(C156+D156)*'Building Information'!E$33</f>
        <v>#REF!</v>
      </c>
      <c r="Z156" s="31" t="e">
        <f>((C156+D156)-(J156+K156))*'Building Information'!E$33</f>
        <v>#REF!</v>
      </c>
      <c r="AA156" s="31" t="e">
        <f>((C156+D156)-(J156+K156))*'Building Information'!E$33</f>
        <v>#REF!</v>
      </c>
      <c r="AB156" s="31"/>
      <c r="AC156" s="31"/>
      <c r="AD156" s="31"/>
      <c r="AE156" s="90"/>
    </row>
    <row r="157" spans="1:31" x14ac:dyDescent="0.35">
      <c r="B157" s="5" t="e">
        <f>#REF!</f>
        <v>#REF!</v>
      </c>
      <c r="C157" s="15" t="e">
        <f>#REF!</f>
        <v>#REF!</v>
      </c>
      <c r="D157" s="15" t="e">
        <f>#REF!</f>
        <v>#REF!</v>
      </c>
      <c r="E157" s="16" t="e">
        <f>#REF!</f>
        <v>#REF!</v>
      </c>
      <c r="F157" s="89" t="e">
        <f>(C157+D157)*VLOOKUP(B157,'Building Information'!$A$26:$H$34,6,0)</f>
        <v>#REF!</v>
      </c>
      <c r="G157" s="31" t="e">
        <f>(C157+D157)*VLOOKUP(B157,'Building Information'!$A$26:$H$34,7,0)</f>
        <v>#REF!</v>
      </c>
      <c r="H157" s="90" t="e">
        <f>G157*VLOOKUP(B157,'Building Information'!$A$26:$H$34,8,0)</f>
        <v>#REF!</v>
      </c>
      <c r="I157" s="5" t="e">
        <f t="shared" si="84"/>
        <v>#REF!</v>
      </c>
      <c r="J157" s="15" t="e">
        <f>#REF!</f>
        <v>#REF!</v>
      </c>
      <c r="K157" s="15" t="e">
        <f>#REF!</f>
        <v>#REF!</v>
      </c>
      <c r="L157" s="16" t="e">
        <f t="shared" si="85"/>
        <v>#REF!</v>
      </c>
      <c r="M157" s="89" t="e">
        <f>(J157+K157)*VLOOKUP(I157,'Building Information'!$A$26:$H$34,6,0)</f>
        <v>#REF!</v>
      </c>
      <c r="N157" s="31" t="e">
        <f>(J157+K157)*VLOOKUP(I157,'Building Information'!$A$26:$H$34,7,0)</f>
        <v>#REF!</v>
      </c>
      <c r="O157" s="90" t="e">
        <f>N157*VLOOKUP(I157,'Building Information'!$A$26:$H$34,8,0)</f>
        <v>#REF!</v>
      </c>
      <c r="P157" s="58" t="e">
        <f t="shared" si="87"/>
        <v>#REF!</v>
      </c>
      <c r="Q157" s="59" t="e">
        <f t="shared" si="88"/>
        <v>#REF!</v>
      </c>
      <c r="R157" s="58" t="e">
        <f t="shared" si="86"/>
        <v>#REF!</v>
      </c>
      <c r="S157" s="62" t="e">
        <f t="shared" si="89"/>
        <v>#REF!</v>
      </c>
      <c r="T157" s="63" t="e">
        <f t="shared" si="90"/>
        <v>#REF!</v>
      </c>
      <c r="U157" s="59" t="e">
        <f t="shared" si="91"/>
        <v>#REF!</v>
      </c>
      <c r="V157" s="5"/>
      <c r="X157" s="31" t="e">
        <f>(C157+D157)*'Building Information'!E$34</f>
        <v>#REF!</v>
      </c>
      <c r="Y157" s="31" t="e">
        <f>(C157+D157)*'Building Information'!E$34</f>
        <v>#REF!</v>
      </c>
      <c r="Z157" s="31" t="e">
        <f>((C157+D157)-(J157+K157))*'Building Information'!E$34</f>
        <v>#REF!</v>
      </c>
      <c r="AA157" s="31" t="e">
        <f>((C157+D157)-(J157+K157))*'Building Information'!E$34</f>
        <v>#REF!</v>
      </c>
      <c r="AB157" s="31"/>
      <c r="AC157" s="31"/>
      <c r="AD157" s="31"/>
      <c r="AE157" s="90"/>
    </row>
    <row r="158" spans="1:31" x14ac:dyDescent="0.35">
      <c r="B158" s="6"/>
      <c r="C158" s="7"/>
      <c r="D158" s="7"/>
      <c r="E158" s="8"/>
      <c r="F158" s="91" t="e">
        <f>SUM(F148:F157)</f>
        <v>#REF!</v>
      </c>
      <c r="G158" s="92" t="e">
        <f t="shared" ref="G158:H158" si="92">SUM(G148:G157)</f>
        <v>#REF!</v>
      </c>
      <c r="H158" s="93" t="e">
        <f t="shared" si="92"/>
        <v>#REF!</v>
      </c>
      <c r="I158" s="7"/>
      <c r="J158" s="7"/>
      <c r="K158" s="7"/>
      <c r="L158" s="8"/>
      <c r="M158" s="91" t="e">
        <f>SUM(M148:M157)</f>
        <v>#REF!</v>
      </c>
      <c r="N158" s="92" t="e">
        <f>SUM(N148:N157)</f>
        <v>#REF!</v>
      </c>
      <c r="O158" s="93" t="e">
        <f>SUM(O148:O157)</f>
        <v>#REF!</v>
      </c>
      <c r="P158" s="60" t="e">
        <f t="shared" si="87"/>
        <v>#REF!</v>
      </c>
      <c r="Q158" s="61" t="e">
        <f>IF(F158=0,0,(F158-M158)/F158*100)</f>
        <v>#REF!</v>
      </c>
      <c r="R158" s="60" t="e">
        <f>(G158-N158)</f>
        <v>#REF!</v>
      </c>
      <c r="S158" s="61" t="e">
        <f>IF(G158=0,0,(G158-N158)/G158*100)</f>
        <v>#REF!</v>
      </c>
      <c r="T158" s="60" t="e">
        <f>(H158-O158)</f>
        <v>#REF!</v>
      </c>
      <c r="U158" s="61" t="e">
        <f>IF(H158=0,0,(H158-O158)/H158*100)</f>
        <v>#REF!</v>
      </c>
      <c r="V158" s="6"/>
      <c r="W158" s="7"/>
      <c r="X158" s="92" t="e">
        <f>SUM(X148:X157)</f>
        <v>#REF!</v>
      </c>
      <c r="Y158" s="92" t="e">
        <f>SUM(Y148:Y157)</f>
        <v>#REF!</v>
      </c>
      <c r="Z158" s="92" t="e">
        <f>SUM(Z148:Z157)</f>
        <v>#REF!</v>
      </c>
      <c r="AA158" s="92" t="e">
        <f>SUM(AA148:AA157)</f>
        <v>#REF!</v>
      </c>
      <c r="AB158" s="92" t="e">
        <f>Z158/$V$7</f>
        <v>#REF!</v>
      </c>
      <c r="AC158" s="92" t="e">
        <f>AA158/$W$7</f>
        <v>#REF!</v>
      </c>
      <c r="AD158" s="92" t="e">
        <f>Z158/X158</f>
        <v>#REF!</v>
      </c>
      <c r="AE158" s="93" t="e">
        <f>AA158/Y158</f>
        <v>#REF!</v>
      </c>
    </row>
    <row r="160" spans="1:31" ht="18.5" x14ac:dyDescent="0.45">
      <c r="A160" s="4" t="s">
        <v>423</v>
      </c>
    </row>
    <row r="161" spans="1:31" ht="18.5" x14ac:dyDescent="0.45">
      <c r="A161" s="4"/>
      <c r="B161" t="s">
        <v>374</v>
      </c>
      <c r="I161" t="s">
        <v>375</v>
      </c>
    </row>
    <row r="162" spans="1:31" x14ac:dyDescent="0.35">
      <c r="B162" s="10" t="s">
        <v>402</v>
      </c>
      <c r="C162" s="13"/>
      <c r="D162" s="13"/>
      <c r="E162" s="12"/>
      <c r="F162" s="10" t="s">
        <v>376</v>
      </c>
      <c r="G162" s="11" t="s">
        <v>377</v>
      </c>
      <c r="H162" s="14" t="s">
        <v>378</v>
      </c>
      <c r="I162" s="11" t="s">
        <v>402</v>
      </c>
      <c r="J162" s="13"/>
      <c r="K162" s="13"/>
      <c r="L162" s="12"/>
      <c r="M162" s="10" t="s">
        <v>376</v>
      </c>
      <c r="N162" s="11" t="s">
        <v>377</v>
      </c>
      <c r="O162" s="14" t="s">
        <v>378</v>
      </c>
      <c r="P162" s="10" t="s">
        <v>379</v>
      </c>
      <c r="Q162" s="14" t="s">
        <v>380</v>
      </c>
      <c r="R162" s="10" t="s">
        <v>381</v>
      </c>
      <c r="S162" s="14" t="s">
        <v>382</v>
      </c>
      <c r="T162" s="10" t="s">
        <v>383</v>
      </c>
      <c r="U162" s="14" t="s">
        <v>384</v>
      </c>
      <c r="V162" s="104"/>
      <c r="W162" s="13"/>
      <c r="X162" s="11" t="s">
        <v>387</v>
      </c>
      <c r="Y162" s="11" t="s">
        <v>388</v>
      </c>
      <c r="Z162" s="11" t="s">
        <v>389</v>
      </c>
      <c r="AA162" s="11" t="s">
        <v>390</v>
      </c>
      <c r="AB162" s="11" t="s">
        <v>391</v>
      </c>
      <c r="AC162" s="11" t="s">
        <v>392</v>
      </c>
      <c r="AD162" s="11" t="s">
        <v>414</v>
      </c>
      <c r="AE162" s="14" t="s">
        <v>415</v>
      </c>
    </row>
    <row r="163" spans="1:31" x14ac:dyDescent="0.35">
      <c r="B163" s="5" t="e">
        <f>#REF!</f>
        <v>#REF!</v>
      </c>
      <c r="C163" s="15" t="e">
        <f>#REF!</f>
        <v>#REF!</v>
      </c>
      <c r="D163" s="15" t="e">
        <f>#REF!</f>
        <v>#REF!</v>
      </c>
      <c r="E163" s="16" t="e">
        <f>#REF!</f>
        <v>#REF!</v>
      </c>
      <c r="F163" s="89" t="e">
        <f>(C163+D163)*VLOOKUP(B163,'Building Information'!$A$26:$H$34,6,0)</f>
        <v>#REF!</v>
      </c>
      <c r="G163" s="31" t="e">
        <f>(C163+D163)*VLOOKUP(B163,'Building Information'!$A$26:$H$34,7,0)</f>
        <v>#REF!</v>
      </c>
      <c r="H163" s="90" t="e">
        <f>G163*VLOOKUP(B163,'Building Information'!$A$26:$H$34,8,0)</f>
        <v>#REF!</v>
      </c>
      <c r="I163" s="5" t="e">
        <f t="shared" ref="I163:I172" si="93">B163</f>
        <v>#REF!</v>
      </c>
      <c r="J163" s="15" t="e">
        <f>#REF!</f>
        <v>#REF!</v>
      </c>
      <c r="K163" s="15" t="e">
        <f>#REF!</f>
        <v>#REF!</v>
      </c>
      <c r="L163" s="16" t="e">
        <f t="shared" ref="L163:L172" si="94">E163</f>
        <v>#REF!</v>
      </c>
      <c r="M163" s="89" t="e">
        <f>(J163+K163)*VLOOKUP(I163,'Building Information'!$A$26:$H$34,6,0)</f>
        <v>#REF!</v>
      </c>
      <c r="N163" s="31" t="e">
        <f>(J163+K163)*VLOOKUP(I163,'Building Information'!$A$26:$H$34,7,0)</f>
        <v>#REF!</v>
      </c>
      <c r="O163" s="90" t="e">
        <f>N163*VLOOKUP(I163,'Building Information'!$A$26:$H$34,8,0)</f>
        <v>#REF!</v>
      </c>
      <c r="P163" s="58" t="e">
        <f>(F163-M163)</f>
        <v>#REF!</v>
      </c>
      <c r="Q163" s="59" t="e">
        <f>IF(F163=0,0,(F163-M163)/F163*100)</f>
        <v>#REF!</v>
      </c>
      <c r="R163" s="58" t="e">
        <f t="shared" ref="R163:R172" si="95">(G163-N163)</f>
        <v>#REF!</v>
      </c>
      <c r="S163" s="62" t="e">
        <f>IF(G163=0,0,(G163-N163)/G163*100)</f>
        <v>#REF!</v>
      </c>
      <c r="T163" s="63" t="e">
        <f>(H163-O163)</f>
        <v>#REF!</v>
      </c>
      <c r="U163" s="59" t="e">
        <f>IF(H163=0,0,(H163-O163)/H163*100)</f>
        <v>#REF!</v>
      </c>
      <c r="V163" s="5"/>
      <c r="X163" s="31" t="e">
        <f>(C163+D163)*'Building Information'!E$26</f>
        <v>#REF!</v>
      </c>
      <c r="Y163" s="31" t="e">
        <f>(C163+D163)*'Building Information'!E$26</f>
        <v>#REF!</v>
      </c>
      <c r="Z163" s="31" t="e">
        <f>((C163+D163)-(J163+K163))*'Building Information'!E$26</f>
        <v>#REF!</v>
      </c>
      <c r="AA163" s="31" t="e">
        <f>((C163+D163)-(J163+K163))*'Building Information'!E$26</f>
        <v>#REF!</v>
      </c>
      <c r="AB163" s="31"/>
      <c r="AC163" s="31"/>
      <c r="AD163" s="31"/>
      <c r="AE163" s="90"/>
    </row>
    <row r="164" spans="1:31" x14ac:dyDescent="0.35">
      <c r="B164" s="5" t="e">
        <f>#REF!</f>
        <v>#REF!</v>
      </c>
      <c r="C164" s="15" t="e">
        <f>#REF!</f>
        <v>#REF!</v>
      </c>
      <c r="D164" s="15" t="e">
        <f>#REF!</f>
        <v>#REF!</v>
      </c>
      <c r="E164" s="16" t="e">
        <f>#REF!</f>
        <v>#REF!</v>
      </c>
      <c r="F164" s="89" t="e">
        <f>(C164+D164)*VLOOKUP(B164,'Building Information'!$A$26:$H$34,6,0)</f>
        <v>#REF!</v>
      </c>
      <c r="G164" s="31" t="e">
        <f>(C164+D164)*VLOOKUP(B164,'Building Information'!$A$26:$H$34,7,0)</f>
        <v>#REF!</v>
      </c>
      <c r="H164" s="90" t="e">
        <f>G164*VLOOKUP(B164,'Building Information'!$A$26:$H$34,8,0)</f>
        <v>#REF!</v>
      </c>
      <c r="I164" s="5" t="e">
        <f t="shared" si="93"/>
        <v>#REF!</v>
      </c>
      <c r="J164" s="15" t="e">
        <f>#REF!</f>
        <v>#REF!</v>
      </c>
      <c r="K164" s="15" t="e">
        <f>#REF!</f>
        <v>#REF!</v>
      </c>
      <c r="L164" s="16" t="e">
        <f t="shared" si="94"/>
        <v>#REF!</v>
      </c>
      <c r="M164" s="89" t="e">
        <f>(J164+K164)*VLOOKUP(I164,'Building Information'!$A$26:$H$34,6,0)</f>
        <v>#REF!</v>
      </c>
      <c r="N164" s="31" t="e">
        <f>(J164+K164)*VLOOKUP(I164,'Building Information'!$A$26:$H$34,7,0)</f>
        <v>#REF!</v>
      </c>
      <c r="O164" s="90" t="e">
        <f>N164*VLOOKUP(I164,'Building Information'!$A$26:$H$34,8,0)</f>
        <v>#REF!</v>
      </c>
      <c r="P164" s="58" t="e">
        <f t="shared" ref="P164:P173" si="96">(F164-M164)</f>
        <v>#REF!</v>
      </c>
      <c r="Q164" s="59" t="e">
        <f t="shared" ref="Q164:Q172" si="97">IF(F164=0,0,(F164-M164)/F164*100)</f>
        <v>#REF!</v>
      </c>
      <c r="R164" s="58" t="e">
        <f t="shared" si="95"/>
        <v>#REF!</v>
      </c>
      <c r="S164" s="62" t="e">
        <f t="shared" ref="S164:S172" si="98">IF(G164=0,0,(G164-N164)/G164*100)</f>
        <v>#REF!</v>
      </c>
      <c r="T164" s="63" t="e">
        <f t="shared" ref="T164:T172" si="99">(H164-O164)</f>
        <v>#REF!</v>
      </c>
      <c r="U164" s="59" t="e">
        <f t="shared" ref="U164:U172" si="100">IF(H164=0,0,(H164-O164)/H164*100)</f>
        <v>#REF!</v>
      </c>
      <c r="V164" s="5"/>
      <c r="X164" s="31" t="e">
        <f>(C164+D164)*'Building Information'!E$27</f>
        <v>#REF!</v>
      </c>
      <c r="Y164" s="31" t="e">
        <f>(C164+D164)*'Building Information'!E$27</f>
        <v>#REF!</v>
      </c>
      <c r="Z164" s="31" t="e">
        <f>((C164+D164)-(J164+K164))*'Building Information'!E$27</f>
        <v>#REF!</v>
      </c>
      <c r="AA164" s="31" t="e">
        <f>((C164+D164)-(J164+K164))*'Building Information'!E$27</f>
        <v>#REF!</v>
      </c>
      <c r="AB164" s="31"/>
      <c r="AC164" s="31"/>
      <c r="AD164" s="31"/>
      <c r="AE164" s="90"/>
    </row>
    <row r="165" spans="1:31" x14ac:dyDescent="0.35">
      <c r="B165" s="5" t="e">
        <f>#REF!</f>
        <v>#REF!</v>
      </c>
      <c r="C165" s="15" t="e">
        <f>#REF!</f>
        <v>#REF!</v>
      </c>
      <c r="D165" s="15" t="e">
        <f>#REF!</f>
        <v>#REF!</v>
      </c>
      <c r="E165" s="16" t="e">
        <f>#REF!</f>
        <v>#REF!</v>
      </c>
      <c r="F165" s="89" t="e">
        <f>(C165+D165)*VLOOKUP(B165,'Building Information'!$A$26:$H$34,6,0)</f>
        <v>#REF!</v>
      </c>
      <c r="G165" s="31" t="e">
        <f>(C165+D165)*VLOOKUP(B165,'Building Information'!$A$26:$H$34,7,0)</f>
        <v>#REF!</v>
      </c>
      <c r="H165" s="90" t="e">
        <f>G165*VLOOKUP(B165,'Building Information'!$A$26:$H$34,8,0)</f>
        <v>#REF!</v>
      </c>
      <c r="I165" s="5" t="e">
        <f t="shared" si="93"/>
        <v>#REF!</v>
      </c>
      <c r="J165" s="15" t="e">
        <f>#REF!</f>
        <v>#REF!</v>
      </c>
      <c r="K165" s="15" t="e">
        <f>#REF!</f>
        <v>#REF!</v>
      </c>
      <c r="L165" s="16" t="e">
        <f t="shared" si="94"/>
        <v>#REF!</v>
      </c>
      <c r="M165" s="89" t="e">
        <f>(J165+K165)*VLOOKUP(I165,'Building Information'!$A$26:$H$34,6,0)</f>
        <v>#REF!</v>
      </c>
      <c r="N165" s="31" t="e">
        <f>(J165+K165)*VLOOKUP(I165,'Building Information'!$A$26:$H$34,7,0)</f>
        <v>#REF!</v>
      </c>
      <c r="O165" s="90" t="e">
        <f>N165*VLOOKUP(I165,'Building Information'!$A$26:$H$34,8,0)</f>
        <v>#REF!</v>
      </c>
      <c r="P165" s="58" t="e">
        <f t="shared" si="96"/>
        <v>#REF!</v>
      </c>
      <c r="Q165" s="59" t="e">
        <f t="shared" si="97"/>
        <v>#REF!</v>
      </c>
      <c r="R165" s="58" t="e">
        <f t="shared" si="95"/>
        <v>#REF!</v>
      </c>
      <c r="S165" s="62" t="e">
        <f t="shared" si="98"/>
        <v>#REF!</v>
      </c>
      <c r="T165" s="63" t="e">
        <f t="shared" si="99"/>
        <v>#REF!</v>
      </c>
      <c r="U165" s="59" t="e">
        <f t="shared" si="100"/>
        <v>#REF!</v>
      </c>
      <c r="V165" s="5"/>
      <c r="X165" s="31" t="e">
        <f>(C165+D165)*'Building Information'!E$28</f>
        <v>#REF!</v>
      </c>
      <c r="Y165" s="31" t="e">
        <f>(C165+D165)*'Building Information'!E$28</f>
        <v>#REF!</v>
      </c>
      <c r="Z165" s="31" t="e">
        <f>((C165+D165)-(J165+K165))*'Building Information'!E$28</f>
        <v>#REF!</v>
      </c>
      <c r="AA165" s="31" t="e">
        <f>((C165+D165)-(J165+K165))*'Building Information'!E$28</f>
        <v>#REF!</v>
      </c>
      <c r="AB165" s="31"/>
      <c r="AC165" s="31"/>
      <c r="AD165" s="31"/>
      <c r="AE165" s="90"/>
    </row>
    <row r="166" spans="1:31" x14ac:dyDescent="0.35">
      <c r="B166" s="5" t="e">
        <f>#REF!</f>
        <v>#REF!</v>
      </c>
      <c r="C166" s="15" t="e">
        <f>#REF!</f>
        <v>#REF!</v>
      </c>
      <c r="D166" s="15" t="e">
        <f>#REF!</f>
        <v>#REF!</v>
      </c>
      <c r="E166" s="16" t="e">
        <f>#REF!</f>
        <v>#REF!</v>
      </c>
      <c r="F166" s="89" t="e">
        <f>(C166+D166)*VLOOKUP(B166,'Building Information'!$A$26:$H$34,6,0)</f>
        <v>#REF!</v>
      </c>
      <c r="G166" s="31" t="e">
        <f>(C166+D166)*VLOOKUP(B166,'Building Information'!$A$26:$H$34,7,0)</f>
        <v>#REF!</v>
      </c>
      <c r="H166" s="90" t="e">
        <f>G166*VLOOKUP(B166,'Building Information'!$A$26:$H$34,8,0)</f>
        <v>#REF!</v>
      </c>
      <c r="I166" s="5" t="e">
        <f t="shared" si="93"/>
        <v>#REF!</v>
      </c>
      <c r="J166" s="15" t="e">
        <f>#REF!</f>
        <v>#REF!</v>
      </c>
      <c r="K166" s="15" t="e">
        <f>#REF!</f>
        <v>#REF!</v>
      </c>
      <c r="L166" s="16" t="e">
        <f t="shared" si="94"/>
        <v>#REF!</v>
      </c>
      <c r="M166" s="89" t="e">
        <f>(J166+K166)*VLOOKUP(I166,'Building Information'!$A$26:$H$34,6,0)</f>
        <v>#REF!</v>
      </c>
      <c r="N166" s="31" t="e">
        <f>(J166+K166)*VLOOKUP(I166,'Building Information'!$A$26:$H$34,7,0)</f>
        <v>#REF!</v>
      </c>
      <c r="O166" s="90" t="e">
        <f>N166*VLOOKUP(I166,'Building Information'!$A$26:$H$34,8,0)</f>
        <v>#REF!</v>
      </c>
      <c r="P166" s="58" t="e">
        <f t="shared" si="96"/>
        <v>#REF!</v>
      </c>
      <c r="Q166" s="59" t="e">
        <f t="shared" si="97"/>
        <v>#REF!</v>
      </c>
      <c r="R166" s="58" t="e">
        <f t="shared" si="95"/>
        <v>#REF!</v>
      </c>
      <c r="S166" s="62" t="e">
        <f t="shared" si="98"/>
        <v>#REF!</v>
      </c>
      <c r="T166" s="63" t="e">
        <f t="shared" si="99"/>
        <v>#REF!</v>
      </c>
      <c r="U166" s="59" t="e">
        <f t="shared" si="100"/>
        <v>#REF!</v>
      </c>
      <c r="V166" s="5"/>
      <c r="X166" s="31" t="e">
        <f>(C166+D166)*'Building Information'!E$29</f>
        <v>#REF!</v>
      </c>
      <c r="Y166" s="31" t="e">
        <f>(C166+D166)*'Building Information'!E$29</f>
        <v>#REF!</v>
      </c>
      <c r="Z166" s="31" t="e">
        <f>((C166+D166)-(J166+K166))*'Building Information'!E$29</f>
        <v>#REF!</v>
      </c>
      <c r="AA166" s="31" t="e">
        <f>((C166+D166)-(J166+K166))*'Building Information'!E$29</f>
        <v>#REF!</v>
      </c>
      <c r="AB166" s="31"/>
      <c r="AC166" s="31"/>
      <c r="AD166" s="31"/>
      <c r="AE166" s="90"/>
    </row>
    <row r="167" spans="1:31" x14ac:dyDescent="0.35">
      <c r="B167" s="5" t="e">
        <f>#REF!</f>
        <v>#REF!</v>
      </c>
      <c r="C167" s="15" t="e">
        <f>#REF!</f>
        <v>#REF!</v>
      </c>
      <c r="D167" s="15" t="e">
        <f>#REF!</f>
        <v>#REF!</v>
      </c>
      <c r="E167" s="16" t="e">
        <f>#REF!</f>
        <v>#REF!</v>
      </c>
      <c r="F167" s="89" t="e">
        <f>(C167+D167)*VLOOKUP(B167,'Building Information'!$A$26:$H$34,6,0)</f>
        <v>#REF!</v>
      </c>
      <c r="G167" s="31" t="e">
        <f>(C167+D167)*VLOOKUP(B167,'Building Information'!$A$26:$H$34,7,0)</f>
        <v>#REF!</v>
      </c>
      <c r="H167" s="90" t="e">
        <f>G167*VLOOKUP(B167,'Building Information'!$A$26:$H$34,8,0)</f>
        <v>#REF!</v>
      </c>
      <c r="I167" s="5" t="e">
        <f t="shared" si="93"/>
        <v>#REF!</v>
      </c>
      <c r="J167" s="15" t="e">
        <f>#REF!</f>
        <v>#REF!</v>
      </c>
      <c r="K167" s="15" t="e">
        <f>#REF!</f>
        <v>#REF!</v>
      </c>
      <c r="L167" s="16" t="e">
        <f t="shared" si="94"/>
        <v>#REF!</v>
      </c>
      <c r="M167" s="89" t="e">
        <f>(J167+K167)*VLOOKUP(I167,'Building Information'!$A$26:$H$34,6,0)</f>
        <v>#REF!</v>
      </c>
      <c r="N167" s="31" t="e">
        <f>(J167+K167)*VLOOKUP(I167,'Building Information'!$A$26:$H$34,7,0)</f>
        <v>#REF!</v>
      </c>
      <c r="O167" s="90" t="e">
        <f>N167*VLOOKUP(I167,'Building Information'!$A$26:$H$34,8,0)</f>
        <v>#REF!</v>
      </c>
      <c r="P167" s="58" t="e">
        <f t="shared" si="96"/>
        <v>#REF!</v>
      </c>
      <c r="Q167" s="59" t="e">
        <f t="shared" si="97"/>
        <v>#REF!</v>
      </c>
      <c r="R167" s="58" t="e">
        <f t="shared" si="95"/>
        <v>#REF!</v>
      </c>
      <c r="S167" s="62" t="e">
        <f t="shared" si="98"/>
        <v>#REF!</v>
      </c>
      <c r="T167" s="63" t="e">
        <f t="shared" si="99"/>
        <v>#REF!</v>
      </c>
      <c r="U167" s="59" t="e">
        <f t="shared" si="100"/>
        <v>#REF!</v>
      </c>
      <c r="V167" s="5"/>
      <c r="X167" s="31" t="e">
        <f>(C167+D167)*'Building Information'!#REF!</f>
        <v>#REF!</v>
      </c>
      <c r="Y167" s="31" t="e">
        <f>(C167+D167)*'Building Information'!#REF!</f>
        <v>#REF!</v>
      </c>
      <c r="Z167" s="31" t="e">
        <f>((C167+D167)-(J167+K167))*'Building Information'!#REF!</f>
        <v>#REF!</v>
      </c>
      <c r="AA167" s="31" t="e">
        <f>((C167+D167)-(J167+K167))*'Building Information'!#REF!</f>
        <v>#REF!</v>
      </c>
      <c r="AB167" s="31"/>
      <c r="AC167" s="31"/>
      <c r="AD167" s="31"/>
      <c r="AE167" s="90"/>
    </row>
    <row r="168" spans="1:31" x14ac:dyDescent="0.35">
      <c r="B168" s="5" t="e">
        <f>#REF!</f>
        <v>#REF!</v>
      </c>
      <c r="C168" s="15" t="e">
        <f>#REF!</f>
        <v>#REF!</v>
      </c>
      <c r="D168" s="15" t="e">
        <f>#REF!</f>
        <v>#REF!</v>
      </c>
      <c r="E168" s="16" t="e">
        <f>#REF!</f>
        <v>#REF!</v>
      </c>
      <c r="F168" s="89" t="e">
        <f>(C168+D168)*VLOOKUP(B168,'Building Information'!$A$26:$H$34,6,0)</f>
        <v>#REF!</v>
      </c>
      <c r="G168" s="31" t="e">
        <f>(C168+D168)*VLOOKUP(B168,'Building Information'!$A$26:$H$34,7,0)</f>
        <v>#REF!</v>
      </c>
      <c r="H168" s="90" t="e">
        <f>G168*VLOOKUP(B168,'Building Information'!$A$26:$H$34,8,0)</f>
        <v>#REF!</v>
      </c>
      <c r="I168" s="5" t="e">
        <f t="shared" si="93"/>
        <v>#REF!</v>
      </c>
      <c r="J168" s="15" t="e">
        <f>#REF!</f>
        <v>#REF!</v>
      </c>
      <c r="K168" s="15" t="e">
        <f>#REF!</f>
        <v>#REF!</v>
      </c>
      <c r="L168" s="16" t="e">
        <f t="shared" si="94"/>
        <v>#REF!</v>
      </c>
      <c r="M168" s="89" t="e">
        <f>(J168+K168)*VLOOKUP(I168,'Building Information'!$A$26:$H$34,6,0)</f>
        <v>#REF!</v>
      </c>
      <c r="N168" s="31" t="e">
        <f>(J168+K168)*VLOOKUP(I168,'Building Information'!$A$26:$H$34,7,0)</f>
        <v>#REF!</v>
      </c>
      <c r="O168" s="90" t="e">
        <f>N168*VLOOKUP(I168,'Building Information'!$A$26:$H$34,8,0)</f>
        <v>#REF!</v>
      </c>
      <c r="P168" s="58" t="e">
        <f t="shared" si="96"/>
        <v>#REF!</v>
      </c>
      <c r="Q168" s="59" t="e">
        <f t="shared" si="97"/>
        <v>#REF!</v>
      </c>
      <c r="R168" s="58" t="e">
        <f t="shared" si="95"/>
        <v>#REF!</v>
      </c>
      <c r="S168" s="62" t="e">
        <f t="shared" si="98"/>
        <v>#REF!</v>
      </c>
      <c r="T168" s="63" t="e">
        <f t="shared" si="99"/>
        <v>#REF!</v>
      </c>
      <c r="U168" s="59" t="e">
        <f t="shared" si="100"/>
        <v>#REF!</v>
      </c>
      <c r="V168" s="5"/>
      <c r="X168" s="31" t="e">
        <f>(C168+D168)*'Building Information'!E$30</f>
        <v>#REF!</v>
      </c>
      <c r="Y168" s="31"/>
      <c r="Z168" s="31" t="e">
        <f>((C168+D168)-(J168+K168))*'Building Information'!E$30</f>
        <v>#REF!</v>
      </c>
      <c r="AA168" s="31"/>
      <c r="AB168" s="31"/>
      <c r="AC168" s="31"/>
      <c r="AD168" s="31"/>
      <c r="AE168" s="90"/>
    </row>
    <row r="169" spans="1:31" x14ac:dyDescent="0.35">
      <c r="B169" s="5" t="e">
        <f>#REF!</f>
        <v>#REF!</v>
      </c>
      <c r="C169" s="15" t="e">
        <f>#REF!</f>
        <v>#REF!</v>
      </c>
      <c r="D169" s="15" t="e">
        <f>#REF!</f>
        <v>#REF!</v>
      </c>
      <c r="E169" s="16" t="e">
        <f>#REF!</f>
        <v>#REF!</v>
      </c>
      <c r="F169" s="89" t="e">
        <f>(C169+D169)*VLOOKUP(B169,'Building Information'!$A$26:$H$34,6,0)</f>
        <v>#REF!</v>
      </c>
      <c r="G169" s="31" t="e">
        <f>(C169+D169)*VLOOKUP(B169,'Building Information'!$A$26:$H$34,7,0)</f>
        <v>#REF!</v>
      </c>
      <c r="H169" s="90" t="e">
        <f>G169*VLOOKUP(B169,'Building Information'!$A$26:$H$34,8,0)</f>
        <v>#REF!</v>
      </c>
      <c r="I169" s="5" t="e">
        <f t="shared" si="93"/>
        <v>#REF!</v>
      </c>
      <c r="J169" s="15" t="e">
        <f>#REF!</f>
        <v>#REF!</v>
      </c>
      <c r="K169" s="15" t="e">
        <f>#REF!</f>
        <v>#REF!</v>
      </c>
      <c r="L169" s="16" t="e">
        <f t="shared" si="94"/>
        <v>#REF!</v>
      </c>
      <c r="M169" s="89" t="e">
        <f>(J169+K169)*VLOOKUP(I169,'Building Information'!$A$26:$H$34,6,0)</f>
        <v>#REF!</v>
      </c>
      <c r="N169" s="31" t="e">
        <f>(J169+K169)*VLOOKUP(I169,'Building Information'!$A$26:$H$34,7,0)</f>
        <v>#REF!</v>
      </c>
      <c r="O169" s="90" t="e">
        <f>N169*VLOOKUP(I169,'Building Information'!$A$26:$H$34,8,0)</f>
        <v>#REF!</v>
      </c>
      <c r="P169" s="58" t="e">
        <f t="shared" si="96"/>
        <v>#REF!</v>
      </c>
      <c r="Q169" s="59" t="e">
        <f t="shared" si="97"/>
        <v>#REF!</v>
      </c>
      <c r="R169" s="58" t="e">
        <f t="shared" si="95"/>
        <v>#REF!</v>
      </c>
      <c r="S169" s="62" t="e">
        <f t="shared" si="98"/>
        <v>#REF!</v>
      </c>
      <c r="T169" s="63" t="e">
        <f t="shared" si="99"/>
        <v>#REF!</v>
      </c>
      <c r="U169" s="59" t="e">
        <f t="shared" si="100"/>
        <v>#REF!</v>
      </c>
      <c r="V169" s="5"/>
      <c r="X169" s="31" t="e">
        <f>(C169+D169)*'Building Information'!E$31</f>
        <v>#REF!</v>
      </c>
      <c r="Y169" s="31"/>
      <c r="Z169" s="31" t="e">
        <f>((C169+D169)-(J169+K169))*'Building Information'!E$31</f>
        <v>#REF!</v>
      </c>
      <c r="AA169" s="31"/>
      <c r="AB169" s="31"/>
      <c r="AC169" s="31"/>
      <c r="AD169" s="31"/>
      <c r="AE169" s="90"/>
    </row>
    <row r="170" spans="1:31" x14ac:dyDescent="0.35">
      <c r="B170" s="5" t="e">
        <f>#REF!</f>
        <v>#REF!</v>
      </c>
      <c r="C170" s="15" t="e">
        <f>#REF!</f>
        <v>#REF!</v>
      </c>
      <c r="D170" s="15" t="e">
        <f>#REF!</f>
        <v>#REF!</v>
      </c>
      <c r="E170" s="16" t="e">
        <f>#REF!</f>
        <v>#REF!</v>
      </c>
      <c r="F170" s="89" t="e">
        <f>(C170+D170)*VLOOKUP(B170,'Building Information'!$A$26:$H$34,6,0)</f>
        <v>#REF!</v>
      </c>
      <c r="G170" s="31" t="e">
        <f>(C170+D170)*VLOOKUP(B170,'Building Information'!$A$26:$H$34,7,0)</f>
        <v>#REF!</v>
      </c>
      <c r="H170" s="90" t="e">
        <f>G170*VLOOKUP(B170,'Building Information'!$A$26:$H$34,8,0)</f>
        <v>#REF!</v>
      </c>
      <c r="I170" s="5" t="e">
        <f t="shared" si="93"/>
        <v>#REF!</v>
      </c>
      <c r="J170" s="15" t="e">
        <f>#REF!</f>
        <v>#REF!</v>
      </c>
      <c r="K170" s="15" t="e">
        <f>#REF!</f>
        <v>#REF!</v>
      </c>
      <c r="L170" s="16" t="e">
        <f t="shared" si="94"/>
        <v>#REF!</v>
      </c>
      <c r="M170" s="89" t="e">
        <f>(J170+K170)*VLOOKUP(I170,'Building Information'!$A$26:$H$34,6,0)</f>
        <v>#REF!</v>
      </c>
      <c r="N170" s="31" t="e">
        <f>(J170+K170)*VLOOKUP(I170,'Building Information'!$A$26:$H$34,7,0)</f>
        <v>#REF!</v>
      </c>
      <c r="O170" s="90" t="e">
        <f>N170*VLOOKUP(I170,'Building Information'!$A$26:$H$34,8,0)</f>
        <v>#REF!</v>
      </c>
      <c r="P170" s="58" t="e">
        <f t="shared" si="96"/>
        <v>#REF!</v>
      </c>
      <c r="Q170" s="59" t="e">
        <f t="shared" si="97"/>
        <v>#REF!</v>
      </c>
      <c r="R170" s="58" t="e">
        <f t="shared" si="95"/>
        <v>#REF!</v>
      </c>
      <c r="S170" s="62" t="e">
        <f t="shared" si="98"/>
        <v>#REF!</v>
      </c>
      <c r="T170" s="63" t="e">
        <f t="shared" si="99"/>
        <v>#REF!</v>
      </c>
      <c r="U170" s="59" t="e">
        <f t="shared" si="100"/>
        <v>#REF!</v>
      </c>
      <c r="V170" s="5"/>
      <c r="X170" s="31" t="e">
        <f>(C170+D170)*'Building Information'!E$32</f>
        <v>#REF!</v>
      </c>
      <c r="Y170" s="31" t="e">
        <f>(C170+D170)*'Building Information'!E$32</f>
        <v>#REF!</v>
      </c>
      <c r="Z170" s="31" t="e">
        <f>((C170+D170)-(J170+K170))*'Building Information'!E$32</f>
        <v>#REF!</v>
      </c>
      <c r="AA170" s="31" t="e">
        <f>((C170+D170)-(J170+K170))*'Building Information'!E$32</f>
        <v>#REF!</v>
      </c>
      <c r="AB170" s="31"/>
      <c r="AC170" s="31"/>
      <c r="AD170" s="31"/>
      <c r="AE170" s="90"/>
    </row>
    <row r="171" spans="1:31" x14ac:dyDescent="0.35">
      <c r="B171" s="5" t="e">
        <f>#REF!</f>
        <v>#REF!</v>
      </c>
      <c r="C171" s="15" t="e">
        <f>#REF!</f>
        <v>#REF!</v>
      </c>
      <c r="D171" s="15" t="e">
        <f>#REF!</f>
        <v>#REF!</v>
      </c>
      <c r="E171" s="16" t="e">
        <f>#REF!</f>
        <v>#REF!</v>
      </c>
      <c r="F171" s="89" t="e">
        <f>(C171+D171)*VLOOKUP(B171,'Building Information'!$A$26:$H$34,6,0)</f>
        <v>#REF!</v>
      </c>
      <c r="G171" s="31" t="e">
        <f>(C171+D171)*VLOOKUP(B171,'Building Information'!$A$26:$H$34,7,0)</f>
        <v>#REF!</v>
      </c>
      <c r="H171" s="90" t="e">
        <f>G171*VLOOKUP(B171,'Building Information'!$A$26:$H$34,8,0)</f>
        <v>#REF!</v>
      </c>
      <c r="I171" s="5" t="e">
        <f t="shared" si="93"/>
        <v>#REF!</v>
      </c>
      <c r="J171" s="15" t="e">
        <f>#REF!</f>
        <v>#REF!</v>
      </c>
      <c r="K171" s="15" t="e">
        <f>#REF!</f>
        <v>#REF!</v>
      </c>
      <c r="L171" s="16" t="e">
        <f t="shared" si="94"/>
        <v>#REF!</v>
      </c>
      <c r="M171" s="89" t="e">
        <f>(J171+K171)*VLOOKUP(I171,'Building Information'!$A$26:$H$34,6,0)</f>
        <v>#REF!</v>
      </c>
      <c r="N171" s="31" t="e">
        <f>(J171+K171)*VLOOKUP(I171,'Building Information'!$A$26:$H$34,7,0)</f>
        <v>#REF!</v>
      </c>
      <c r="O171" s="90" t="e">
        <f>N171*VLOOKUP(I171,'Building Information'!$A$26:$H$34,8,0)</f>
        <v>#REF!</v>
      </c>
      <c r="P171" s="58" t="e">
        <f t="shared" si="96"/>
        <v>#REF!</v>
      </c>
      <c r="Q171" s="59" t="e">
        <f t="shared" si="97"/>
        <v>#REF!</v>
      </c>
      <c r="R171" s="58" t="e">
        <f t="shared" si="95"/>
        <v>#REF!</v>
      </c>
      <c r="S171" s="62" t="e">
        <f t="shared" si="98"/>
        <v>#REF!</v>
      </c>
      <c r="T171" s="63" t="e">
        <f t="shared" si="99"/>
        <v>#REF!</v>
      </c>
      <c r="U171" s="59" t="e">
        <f t="shared" si="100"/>
        <v>#REF!</v>
      </c>
      <c r="V171" s="5"/>
      <c r="X171" s="31" t="e">
        <f>(C171+D171)*'Building Information'!E$33</f>
        <v>#REF!</v>
      </c>
      <c r="Y171" s="31" t="e">
        <f>(C171+D171)*'Building Information'!E$33</f>
        <v>#REF!</v>
      </c>
      <c r="Z171" s="31" t="e">
        <f>((C171+D171)-(J171+K171))*'Building Information'!E$33</f>
        <v>#REF!</v>
      </c>
      <c r="AA171" s="31" t="e">
        <f>((C171+D171)-(J171+K171))*'Building Information'!E$33</f>
        <v>#REF!</v>
      </c>
      <c r="AB171" s="31"/>
      <c r="AC171" s="31"/>
      <c r="AD171" s="31"/>
      <c r="AE171" s="90"/>
    </row>
    <row r="172" spans="1:31" x14ac:dyDescent="0.35">
      <c r="B172" s="5" t="e">
        <f>#REF!</f>
        <v>#REF!</v>
      </c>
      <c r="C172" s="15" t="e">
        <f>#REF!</f>
        <v>#REF!</v>
      </c>
      <c r="D172" s="15" t="e">
        <f>#REF!</f>
        <v>#REF!</v>
      </c>
      <c r="E172" s="16" t="e">
        <f>#REF!</f>
        <v>#REF!</v>
      </c>
      <c r="F172" s="89" t="e">
        <f>(C172+D172)*VLOOKUP(B172,'Building Information'!$A$26:$H$34,6,0)</f>
        <v>#REF!</v>
      </c>
      <c r="G172" s="31" t="e">
        <f>(C172+D172)*VLOOKUP(B172,'Building Information'!$A$26:$H$34,7,0)</f>
        <v>#REF!</v>
      </c>
      <c r="H172" s="90" t="e">
        <f>G172*VLOOKUP(B172,'Building Information'!$A$26:$H$34,8,0)</f>
        <v>#REF!</v>
      </c>
      <c r="I172" s="5" t="e">
        <f t="shared" si="93"/>
        <v>#REF!</v>
      </c>
      <c r="J172" s="15" t="e">
        <f>#REF!</f>
        <v>#REF!</v>
      </c>
      <c r="K172" s="15" t="e">
        <f>#REF!</f>
        <v>#REF!</v>
      </c>
      <c r="L172" s="16" t="e">
        <f t="shared" si="94"/>
        <v>#REF!</v>
      </c>
      <c r="M172" s="89" t="e">
        <f>(J172+K172)*VLOOKUP(I172,'Building Information'!$A$26:$H$34,6,0)</f>
        <v>#REF!</v>
      </c>
      <c r="N172" s="31" t="e">
        <f>(J172+K172)*VLOOKUP(I172,'Building Information'!$A$26:$H$34,7,0)</f>
        <v>#REF!</v>
      </c>
      <c r="O172" s="90" t="e">
        <f>N172*VLOOKUP(I172,'Building Information'!$A$26:$H$34,8,0)</f>
        <v>#REF!</v>
      </c>
      <c r="P172" s="58" t="e">
        <f t="shared" si="96"/>
        <v>#REF!</v>
      </c>
      <c r="Q172" s="59" t="e">
        <f t="shared" si="97"/>
        <v>#REF!</v>
      </c>
      <c r="R172" s="58" t="e">
        <f t="shared" si="95"/>
        <v>#REF!</v>
      </c>
      <c r="S172" s="62" t="e">
        <f t="shared" si="98"/>
        <v>#REF!</v>
      </c>
      <c r="T172" s="63" t="e">
        <f t="shared" si="99"/>
        <v>#REF!</v>
      </c>
      <c r="U172" s="59" t="e">
        <f t="shared" si="100"/>
        <v>#REF!</v>
      </c>
      <c r="V172" s="5"/>
      <c r="X172" s="31" t="e">
        <f>(C172+D172)*'Building Information'!E$34</f>
        <v>#REF!</v>
      </c>
      <c r="Y172" s="31" t="e">
        <f>(C172+D172)*'Building Information'!E$34</f>
        <v>#REF!</v>
      </c>
      <c r="Z172" s="31" t="e">
        <f>((C172+D172)-(J172+K172))*'Building Information'!E$34</f>
        <v>#REF!</v>
      </c>
      <c r="AA172" s="31" t="e">
        <f>((C172+D172)-(J172+K172))*'Building Information'!E$34</f>
        <v>#REF!</v>
      </c>
      <c r="AB172" s="31"/>
      <c r="AC172" s="31"/>
      <c r="AD172" s="31"/>
      <c r="AE172" s="90"/>
    </row>
    <row r="173" spans="1:31" x14ac:dyDescent="0.35">
      <c r="B173" s="6"/>
      <c r="C173" s="7"/>
      <c r="D173" s="7"/>
      <c r="E173" s="8"/>
      <c r="F173" s="91" t="e">
        <f>SUM(F163:F172)</f>
        <v>#REF!</v>
      </c>
      <c r="G173" s="92" t="e">
        <f t="shared" ref="G173:H173" si="101">SUM(G163:G172)</f>
        <v>#REF!</v>
      </c>
      <c r="H173" s="93" t="e">
        <f t="shared" si="101"/>
        <v>#REF!</v>
      </c>
      <c r="I173" s="7"/>
      <c r="J173" s="7"/>
      <c r="K173" s="7"/>
      <c r="L173" s="8"/>
      <c r="M173" s="91" t="e">
        <f>SUM(M163:M172)</f>
        <v>#REF!</v>
      </c>
      <c r="N173" s="92" t="e">
        <f>SUM(N163:N172)</f>
        <v>#REF!</v>
      </c>
      <c r="O173" s="93" t="e">
        <f>SUM(O163:O172)</f>
        <v>#REF!</v>
      </c>
      <c r="P173" s="60" t="e">
        <f t="shared" si="96"/>
        <v>#REF!</v>
      </c>
      <c r="Q173" s="61" t="e">
        <f>IF(F173=0,0,(F173-M173)/F173*100)</f>
        <v>#REF!</v>
      </c>
      <c r="R173" s="60" t="e">
        <f>(G173-N173)</f>
        <v>#REF!</v>
      </c>
      <c r="S173" s="61" t="e">
        <f>IF(G173=0,0,(G173-N173)/G173*100)</f>
        <v>#REF!</v>
      </c>
      <c r="T173" s="60" t="e">
        <f>(H173-O173)</f>
        <v>#REF!</v>
      </c>
      <c r="U173" s="61" t="e">
        <f>IF(H173=0,0,(H173-O173)/H173*100)</f>
        <v>#REF!</v>
      </c>
      <c r="V173" s="6"/>
      <c r="W173" s="7"/>
      <c r="X173" s="92" t="e">
        <f>SUM(X163:X172)</f>
        <v>#REF!</v>
      </c>
      <c r="Y173" s="92" t="e">
        <f>SUM(Y163:Y172)</f>
        <v>#REF!</v>
      </c>
      <c r="Z173" s="92" t="e">
        <f>SUM(Z163:Z172)</f>
        <v>#REF!</v>
      </c>
      <c r="AA173" s="92" t="e">
        <f>SUM(AA163:AA172)</f>
        <v>#REF!</v>
      </c>
      <c r="AB173" s="92" t="e">
        <f>Z173/$V$7</f>
        <v>#REF!</v>
      </c>
      <c r="AC173" s="92" t="e">
        <f>AA173/$W$7</f>
        <v>#REF!</v>
      </c>
      <c r="AD173" s="92" t="e">
        <f>Z173/X173</f>
        <v>#REF!</v>
      </c>
      <c r="AE173" s="93" t="e">
        <f>AA173/Y173</f>
        <v>#REF!</v>
      </c>
    </row>
    <row r="175" spans="1:31" ht="18.5" x14ac:dyDescent="0.45">
      <c r="A175" s="4" t="s">
        <v>424</v>
      </c>
    </row>
    <row r="176" spans="1:31" ht="18.5" x14ac:dyDescent="0.45">
      <c r="A176" s="4"/>
      <c r="B176" t="s">
        <v>374</v>
      </c>
      <c r="I176" t="s">
        <v>375</v>
      </c>
    </row>
    <row r="177" spans="1:31" x14ac:dyDescent="0.35">
      <c r="B177" s="10" t="s">
        <v>402</v>
      </c>
      <c r="C177" s="13"/>
      <c r="D177" s="13"/>
      <c r="E177" s="12"/>
      <c r="F177" s="10" t="s">
        <v>376</v>
      </c>
      <c r="G177" s="11" t="s">
        <v>377</v>
      </c>
      <c r="H177" s="14" t="s">
        <v>378</v>
      </c>
      <c r="I177" s="11" t="s">
        <v>402</v>
      </c>
      <c r="J177" s="13"/>
      <c r="K177" s="13"/>
      <c r="L177" s="12"/>
      <c r="M177" s="10" t="s">
        <v>376</v>
      </c>
      <c r="N177" s="11" t="s">
        <v>377</v>
      </c>
      <c r="O177" s="14" t="s">
        <v>378</v>
      </c>
      <c r="P177" s="10" t="s">
        <v>379</v>
      </c>
      <c r="Q177" s="14" t="s">
        <v>380</v>
      </c>
      <c r="R177" s="10" t="s">
        <v>381</v>
      </c>
      <c r="S177" s="14" t="s">
        <v>382</v>
      </c>
      <c r="T177" s="10" t="s">
        <v>383</v>
      </c>
      <c r="U177" s="14" t="s">
        <v>384</v>
      </c>
      <c r="V177" s="104"/>
      <c r="W177" s="13"/>
      <c r="X177" s="11" t="s">
        <v>387</v>
      </c>
      <c r="Y177" s="11" t="s">
        <v>388</v>
      </c>
      <c r="Z177" s="11" t="s">
        <v>389</v>
      </c>
      <c r="AA177" s="11" t="s">
        <v>390</v>
      </c>
      <c r="AB177" s="11" t="s">
        <v>391</v>
      </c>
      <c r="AC177" s="11" t="s">
        <v>392</v>
      </c>
      <c r="AD177" s="11" t="s">
        <v>414</v>
      </c>
      <c r="AE177" s="14" t="s">
        <v>415</v>
      </c>
    </row>
    <row r="178" spans="1:31" x14ac:dyDescent="0.35">
      <c r="B178" s="5" t="e">
        <f>#REF!</f>
        <v>#REF!</v>
      </c>
      <c r="C178" s="15" t="e">
        <f>#REF!</f>
        <v>#REF!</v>
      </c>
      <c r="D178" s="15" t="e">
        <f>#REF!</f>
        <v>#REF!</v>
      </c>
      <c r="E178" s="16" t="e">
        <f>#REF!</f>
        <v>#REF!</v>
      </c>
      <c r="F178" s="89" t="e">
        <f>(C178+D178)*VLOOKUP(B178,'Building Information'!$A$26:$H$34,6,0)</f>
        <v>#REF!</v>
      </c>
      <c r="G178" s="31" t="e">
        <f>(C178+D178)*VLOOKUP(B178,'Building Information'!$A$26:$H$34,7,0)</f>
        <v>#REF!</v>
      </c>
      <c r="H178" s="90" t="e">
        <f>G178*VLOOKUP(B178,'Building Information'!$A$26:$H$34,8,0)</f>
        <v>#REF!</v>
      </c>
      <c r="I178" s="5" t="e">
        <f t="shared" ref="I178:I187" si="102">B178</f>
        <v>#REF!</v>
      </c>
      <c r="J178" s="15" t="e">
        <f>#REF!</f>
        <v>#REF!</v>
      </c>
      <c r="K178" s="15" t="e">
        <f>#REF!</f>
        <v>#REF!</v>
      </c>
      <c r="L178" s="16" t="e">
        <f t="shared" ref="L178:L187" si="103">E178</f>
        <v>#REF!</v>
      </c>
      <c r="M178" s="89" t="e">
        <f>(J178+K178)*VLOOKUP(I178,'Building Information'!$A$26:$H$34,6,0)</f>
        <v>#REF!</v>
      </c>
      <c r="N178" s="31" t="e">
        <f>(J178+K178)*VLOOKUP(I178,'Building Information'!$A$26:$H$34,7,0)</f>
        <v>#REF!</v>
      </c>
      <c r="O178" s="90" t="e">
        <f>N178*VLOOKUP(I178,'Building Information'!$A$26:$H$34,8,0)</f>
        <v>#REF!</v>
      </c>
      <c r="P178" s="58" t="e">
        <f>(F178-M178)</f>
        <v>#REF!</v>
      </c>
      <c r="Q178" s="59" t="e">
        <f>IF(F178=0,0,(F178-M178)/F178*100)</f>
        <v>#REF!</v>
      </c>
      <c r="R178" s="58" t="e">
        <f t="shared" ref="R178:R187" si="104">(G178-N178)</f>
        <v>#REF!</v>
      </c>
      <c r="S178" s="62" t="e">
        <f>IF(G178=0,0,(G178-N178)/G178*100)</f>
        <v>#REF!</v>
      </c>
      <c r="T178" s="63" t="e">
        <f>(H178-O178)</f>
        <v>#REF!</v>
      </c>
      <c r="U178" s="59" t="e">
        <f>IF(H178=0,0,(H178-O178)/H178*100)</f>
        <v>#REF!</v>
      </c>
      <c r="V178" s="5"/>
      <c r="X178" s="31" t="e">
        <f>(C178+D178)*'Building Information'!E$26</f>
        <v>#REF!</v>
      </c>
      <c r="Y178" s="31" t="e">
        <f>(C178+D178)*'Building Information'!E$26</f>
        <v>#REF!</v>
      </c>
      <c r="Z178" s="31" t="e">
        <f>((C178+D178)-(J178+K178))*'Building Information'!E$26</f>
        <v>#REF!</v>
      </c>
      <c r="AA178" s="31" t="e">
        <f>((C178+D178)-(J178+K178))*'Building Information'!E$26</f>
        <v>#REF!</v>
      </c>
      <c r="AB178" s="31"/>
      <c r="AC178" s="31"/>
      <c r="AD178" s="31"/>
      <c r="AE178" s="90"/>
    </row>
    <row r="179" spans="1:31" x14ac:dyDescent="0.35">
      <c r="B179" s="5" t="e">
        <f>#REF!</f>
        <v>#REF!</v>
      </c>
      <c r="C179" s="15" t="e">
        <f>#REF!</f>
        <v>#REF!</v>
      </c>
      <c r="D179" s="15" t="e">
        <f>#REF!</f>
        <v>#REF!</v>
      </c>
      <c r="E179" s="16" t="e">
        <f>#REF!</f>
        <v>#REF!</v>
      </c>
      <c r="F179" s="89" t="e">
        <f>(C179+D179)*VLOOKUP(B179,'Building Information'!$A$26:$H$34,6,0)</f>
        <v>#REF!</v>
      </c>
      <c r="G179" s="31" t="e">
        <f>(C179+D179)*VLOOKUP(B179,'Building Information'!$A$26:$H$34,7,0)</f>
        <v>#REF!</v>
      </c>
      <c r="H179" s="90" t="e">
        <f>G179*VLOOKUP(B179,'Building Information'!$A$26:$H$34,8,0)</f>
        <v>#REF!</v>
      </c>
      <c r="I179" s="5" t="e">
        <f t="shared" si="102"/>
        <v>#REF!</v>
      </c>
      <c r="J179" s="15" t="e">
        <f>#REF!</f>
        <v>#REF!</v>
      </c>
      <c r="K179" s="15" t="e">
        <f>#REF!</f>
        <v>#REF!</v>
      </c>
      <c r="L179" s="16" t="e">
        <f t="shared" si="103"/>
        <v>#REF!</v>
      </c>
      <c r="M179" s="89" t="e">
        <f>(J179+K179)*VLOOKUP(I179,'Building Information'!$A$26:$H$34,6,0)</f>
        <v>#REF!</v>
      </c>
      <c r="N179" s="31" t="e">
        <f>(J179+K179)*VLOOKUP(I179,'Building Information'!$A$26:$H$34,7,0)</f>
        <v>#REF!</v>
      </c>
      <c r="O179" s="90" t="e">
        <f>N179*VLOOKUP(I179,'Building Information'!$A$26:$H$34,8,0)</f>
        <v>#REF!</v>
      </c>
      <c r="P179" s="58" t="e">
        <f t="shared" ref="P179:P188" si="105">(F179-M179)</f>
        <v>#REF!</v>
      </c>
      <c r="Q179" s="59" t="e">
        <f t="shared" ref="Q179:Q187" si="106">IF(F179=0,0,(F179-M179)/F179*100)</f>
        <v>#REF!</v>
      </c>
      <c r="R179" s="58" t="e">
        <f t="shared" si="104"/>
        <v>#REF!</v>
      </c>
      <c r="S179" s="62" t="e">
        <f t="shared" ref="S179:S187" si="107">IF(G179=0,0,(G179-N179)/G179*100)</f>
        <v>#REF!</v>
      </c>
      <c r="T179" s="63" t="e">
        <f t="shared" ref="T179:T187" si="108">(H179-O179)</f>
        <v>#REF!</v>
      </c>
      <c r="U179" s="59" t="e">
        <f t="shared" ref="U179:U187" si="109">IF(H179=0,0,(H179-O179)/H179*100)</f>
        <v>#REF!</v>
      </c>
      <c r="V179" s="5"/>
      <c r="X179" s="31" t="e">
        <f>(C179+D179)*'Building Information'!E$27</f>
        <v>#REF!</v>
      </c>
      <c r="Y179" s="31" t="e">
        <f>(C179+D179)*'Building Information'!E$27</f>
        <v>#REF!</v>
      </c>
      <c r="Z179" s="31" t="e">
        <f>((C179+D179)-(J179+K179))*'Building Information'!E$27</f>
        <v>#REF!</v>
      </c>
      <c r="AA179" s="31" t="e">
        <f>((C179+D179)-(J179+K179))*'Building Information'!E$27</f>
        <v>#REF!</v>
      </c>
      <c r="AB179" s="31"/>
      <c r="AC179" s="31"/>
      <c r="AD179" s="31"/>
      <c r="AE179" s="90"/>
    </row>
    <row r="180" spans="1:31" x14ac:dyDescent="0.35">
      <c r="B180" s="5" t="e">
        <f>#REF!</f>
        <v>#REF!</v>
      </c>
      <c r="C180" s="15" t="e">
        <f>#REF!</f>
        <v>#REF!</v>
      </c>
      <c r="D180" s="15" t="e">
        <f>#REF!</f>
        <v>#REF!</v>
      </c>
      <c r="E180" s="16" t="e">
        <f>#REF!</f>
        <v>#REF!</v>
      </c>
      <c r="F180" s="89" t="e">
        <f>(C180+D180)*VLOOKUP(B180,'Building Information'!$A$26:$H$34,6,0)</f>
        <v>#REF!</v>
      </c>
      <c r="G180" s="31" t="e">
        <f>(C180+D180)*VLOOKUP(B180,'Building Information'!$A$26:$H$34,7,0)</f>
        <v>#REF!</v>
      </c>
      <c r="H180" s="90" t="e">
        <f>G180*VLOOKUP(B180,'Building Information'!$A$26:$H$34,8,0)</f>
        <v>#REF!</v>
      </c>
      <c r="I180" s="5" t="e">
        <f t="shared" si="102"/>
        <v>#REF!</v>
      </c>
      <c r="J180" s="15" t="e">
        <f>#REF!</f>
        <v>#REF!</v>
      </c>
      <c r="K180" s="15" t="e">
        <f>#REF!</f>
        <v>#REF!</v>
      </c>
      <c r="L180" s="16" t="e">
        <f t="shared" si="103"/>
        <v>#REF!</v>
      </c>
      <c r="M180" s="89" t="e">
        <f>(J180+K180)*VLOOKUP(I180,'Building Information'!$A$26:$H$34,6,0)</f>
        <v>#REF!</v>
      </c>
      <c r="N180" s="31" t="e">
        <f>(J180+K180)*VLOOKUP(I180,'Building Information'!$A$26:$H$34,7,0)</f>
        <v>#REF!</v>
      </c>
      <c r="O180" s="90" t="e">
        <f>N180*VLOOKUP(I180,'Building Information'!$A$26:$H$34,8,0)</f>
        <v>#REF!</v>
      </c>
      <c r="P180" s="58" t="e">
        <f t="shared" si="105"/>
        <v>#REF!</v>
      </c>
      <c r="Q180" s="59" t="e">
        <f t="shared" si="106"/>
        <v>#REF!</v>
      </c>
      <c r="R180" s="58" t="e">
        <f t="shared" si="104"/>
        <v>#REF!</v>
      </c>
      <c r="S180" s="62" t="e">
        <f t="shared" si="107"/>
        <v>#REF!</v>
      </c>
      <c r="T180" s="63" t="e">
        <f t="shared" si="108"/>
        <v>#REF!</v>
      </c>
      <c r="U180" s="59" t="e">
        <f t="shared" si="109"/>
        <v>#REF!</v>
      </c>
      <c r="V180" s="5"/>
      <c r="X180" s="31" t="e">
        <f>(C180+D180)*'Building Information'!E$28</f>
        <v>#REF!</v>
      </c>
      <c r="Y180" s="31" t="e">
        <f>(C180+D180)*'Building Information'!E$28</f>
        <v>#REF!</v>
      </c>
      <c r="Z180" s="31" t="e">
        <f>((C180+D180)-(J180+K180))*'Building Information'!E$28</f>
        <v>#REF!</v>
      </c>
      <c r="AA180" s="31" t="e">
        <f>((C180+D180)-(J180+K180))*'Building Information'!E$28</f>
        <v>#REF!</v>
      </c>
      <c r="AB180" s="31"/>
      <c r="AC180" s="31"/>
      <c r="AD180" s="31"/>
      <c r="AE180" s="90"/>
    </row>
    <row r="181" spans="1:31" x14ac:dyDescent="0.35">
      <c r="B181" s="5" t="e">
        <f>#REF!</f>
        <v>#REF!</v>
      </c>
      <c r="C181" s="15" t="e">
        <f>#REF!</f>
        <v>#REF!</v>
      </c>
      <c r="D181" s="15" t="e">
        <f>#REF!</f>
        <v>#REF!</v>
      </c>
      <c r="E181" s="16" t="e">
        <f>#REF!</f>
        <v>#REF!</v>
      </c>
      <c r="F181" s="89" t="e">
        <f>(C181+D181)*VLOOKUP(B181,'Building Information'!$A$26:$H$34,6,0)</f>
        <v>#REF!</v>
      </c>
      <c r="G181" s="31" t="e">
        <f>(C181+D181)*VLOOKUP(B181,'Building Information'!$A$26:$H$34,7,0)</f>
        <v>#REF!</v>
      </c>
      <c r="H181" s="90" t="e">
        <f>G181*VLOOKUP(B181,'Building Information'!$A$26:$H$34,8,0)</f>
        <v>#REF!</v>
      </c>
      <c r="I181" s="5" t="e">
        <f t="shared" si="102"/>
        <v>#REF!</v>
      </c>
      <c r="J181" s="15" t="e">
        <f>#REF!</f>
        <v>#REF!</v>
      </c>
      <c r="K181" s="15" t="e">
        <f>#REF!</f>
        <v>#REF!</v>
      </c>
      <c r="L181" s="16" t="e">
        <f t="shared" si="103"/>
        <v>#REF!</v>
      </c>
      <c r="M181" s="89" t="e">
        <f>(J181+K181)*VLOOKUP(I181,'Building Information'!$A$26:$H$34,6,0)</f>
        <v>#REF!</v>
      </c>
      <c r="N181" s="31" t="e">
        <f>(J181+K181)*VLOOKUP(I181,'Building Information'!$A$26:$H$34,7,0)</f>
        <v>#REF!</v>
      </c>
      <c r="O181" s="90" t="e">
        <f>N181*VLOOKUP(I181,'Building Information'!$A$26:$H$34,8,0)</f>
        <v>#REF!</v>
      </c>
      <c r="P181" s="58" t="e">
        <f t="shared" si="105"/>
        <v>#REF!</v>
      </c>
      <c r="Q181" s="59" t="e">
        <f t="shared" si="106"/>
        <v>#REF!</v>
      </c>
      <c r="R181" s="58" t="e">
        <f t="shared" si="104"/>
        <v>#REF!</v>
      </c>
      <c r="S181" s="62" t="e">
        <f t="shared" si="107"/>
        <v>#REF!</v>
      </c>
      <c r="T181" s="63" t="e">
        <f t="shared" si="108"/>
        <v>#REF!</v>
      </c>
      <c r="U181" s="59" t="e">
        <f t="shared" si="109"/>
        <v>#REF!</v>
      </c>
      <c r="V181" s="5"/>
      <c r="X181" s="31" t="e">
        <f>(C181+D181)*'Building Information'!E$29</f>
        <v>#REF!</v>
      </c>
      <c r="Y181" s="31" t="e">
        <f>(C181+D181)*'Building Information'!E$29</f>
        <v>#REF!</v>
      </c>
      <c r="Z181" s="31" t="e">
        <f>((C181+D181)-(J181+K181))*'Building Information'!E$29</f>
        <v>#REF!</v>
      </c>
      <c r="AA181" s="31" t="e">
        <f>((C181+D181)-(J181+K181))*'Building Information'!E$29</f>
        <v>#REF!</v>
      </c>
      <c r="AB181" s="31"/>
      <c r="AC181" s="31"/>
      <c r="AD181" s="31"/>
      <c r="AE181" s="90"/>
    </row>
    <row r="182" spans="1:31" x14ac:dyDescent="0.35">
      <c r="B182" s="5" t="e">
        <f>#REF!</f>
        <v>#REF!</v>
      </c>
      <c r="C182" s="15" t="e">
        <f>#REF!</f>
        <v>#REF!</v>
      </c>
      <c r="D182" s="15" t="e">
        <f>#REF!</f>
        <v>#REF!</v>
      </c>
      <c r="E182" s="16" t="e">
        <f>#REF!</f>
        <v>#REF!</v>
      </c>
      <c r="F182" s="89" t="e">
        <f>(C182+D182)*VLOOKUP(B182,'Building Information'!$A$26:$H$34,6,0)</f>
        <v>#REF!</v>
      </c>
      <c r="G182" s="31" t="e">
        <f>(C182+D182)*VLOOKUP(B182,'Building Information'!$A$26:$H$34,7,0)</f>
        <v>#REF!</v>
      </c>
      <c r="H182" s="90" t="e">
        <f>G182*VLOOKUP(B182,'Building Information'!$A$26:$H$34,8,0)</f>
        <v>#REF!</v>
      </c>
      <c r="I182" s="5" t="e">
        <f t="shared" si="102"/>
        <v>#REF!</v>
      </c>
      <c r="J182" s="15" t="e">
        <f>#REF!</f>
        <v>#REF!</v>
      </c>
      <c r="K182" s="15" t="e">
        <f>#REF!</f>
        <v>#REF!</v>
      </c>
      <c r="L182" s="16" t="e">
        <f t="shared" si="103"/>
        <v>#REF!</v>
      </c>
      <c r="M182" s="89" t="e">
        <f>(J182+K182)*VLOOKUP(I182,'Building Information'!$A$26:$H$34,6,0)</f>
        <v>#REF!</v>
      </c>
      <c r="N182" s="31" t="e">
        <f>(J182+K182)*VLOOKUP(I182,'Building Information'!$A$26:$H$34,7,0)</f>
        <v>#REF!</v>
      </c>
      <c r="O182" s="90" t="e">
        <f>N182*VLOOKUP(I182,'Building Information'!$A$26:$H$34,8,0)</f>
        <v>#REF!</v>
      </c>
      <c r="P182" s="58" t="e">
        <f t="shared" si="105"/>
        <v>#REF!</v>
      </c>
      <c r="Q182" s="59" t="e">
        <f t="shared" si="106"/>
        <v>#REF!</v>
      </c>
      <c r="R182" s="58" t="e">
        <f t="shared" si="104"/>
        <v>#REF!</v>
      </c>
      <c r="S182" s="62" t="e">
        <f t="shared" si="107"/>
        <v>#REF!</v>
      </c>
      <c r="T182" s="63" t="e">
        <f t="shared" si="108"/>
        <v>#REF!</v>
      </c>
      <c r="U182" s="59" t="e">
        <f t="shared" si="109"/>
        <v>#REF!</v>
      </c>
      <c r="V182" s="5"/>
      <c r="X182" s="31" t="e">
        <f>(C182+D182)*'Building Information'!#REF!</f>
        <v>#REF!</v>
      </c>
      <c r="Y182" s="31" t="e">
        <f>(C182+D182)*'Building Information'!#REF!</f>
        <v>#REF!</v>
      </c>
      <c r="Z182" s="31" t="e">
        <f>((C182+D182)-(J182+K182))*'Building Information'!#REF!</f>
        <v>#REF!</v>
      </c>
      <c r="AA182" s="31" t="e">
        <f>((C182+D182)-(J182+K182))*'Building Information'!#REF!</f>
        <v>#REF!</v>
      </c>
      <c r="AB182" s="31"/>
      <c r="AC182" s="31"/>
      <c r="AD182" s="31"/>
      <c r="AE182" s="90"/>
    </row>
    <row r="183" spans="1:31" x14ac:dyDescent="0.35">
      <c r="B183" s="5" t="e">
        <f>#REF!</f>
        <v>#REF!</v>
      </c>
      <c r="C183" s="15" t="e">
        <f>#REF!</f>
        <v>#REF!</v>
      </c>
      <c r="D183" s="15" t="e">
        <f>#REF!</f>
        <v>#REF!</v>
      </c>
      <c r="E183" s="16" t="e">
        <f>#REF!</f>
        <v>#REF!</v>
      </c>
      <c r="F183" s="89" t="e">
        <f>(C183+D183)*VLOOKUP(B183,'Building Information'!$A$26:$H$34,6,0)</f>
        <v>#REF!</v>
      </c>
      <c r="G183" s="31" t="e">
        <f>(C183+D183)*VLOOKUP(B183,'Building Information'!$A$26:$H$34,7,0)</f>
        <v>#REF!</v>
      </c>
      <c r="H183" s="90" t="e">
        <f>G183*VLOOKUP(B183,'Building Information'!$A$26:$H$34,8,0)</f>
        <v>#REF!</v>
      </c>
      <c r="I183" s="5" t="e">
        <f t="shared" si="102"/>
        <v>#REF!</v>
      </c>
      <c r="J183" s="15" t="e">
        <f>#REF!</f>
        <v>#REF!</v>
      </c>
      <c r="K183" s="15" t="e">
        <f>#REF!</f>
        <v>#REF!</v>
      </c>
      <c r="L183" s="16" t="e">
        <f t="shared" si="103"/>
        <v>#REF!</v>
      </c>
      <c r="M183" s="89" t="e">
        <f>(J183+K183)*VLOOKUP(I183,'Building Information'!$A$26:$H$34,6,0)</f>
        <v>#REF!</v>
      </c>
      <c r="N183" s="31" t="e">
        <f>(J183+K183)*VLOOKUP(I183,'Building Information'!$A$26:$H$34,7,0)</f>
        <v>#REF!</v>
      </c>
      <c r="O183" s="90" t="e">
        <f>N183*VLOOKUP(I183,'Building Information'!$A$26:$H$34,8,0)</f>
        <v>#REF!</v>
      </c>
      <c r="P183" s="58" t="e">
        <f t="shared" si="105"/>
        <v>#REF!</v>
      </c>
      <c r="Q183" s="59" t="e">
        <f t="shared" si="106"/>
        <v>#REF!</v>
      </c>
      <c r="R183" s="58" t="e">
        <f t="shared" si="104"/>
        <v>#REF!</v>
      </c>
      <c r="S183" s="62" t="e">
        <f t="shared" si="107"/>
        <v>#REF!</v>
      </c>
      <c r="T183" s="63" t="e">
        <f t="shared" si="108"/>
        <v>#REF!</v>
      </c>
      <c r="U183" s="59" t="e">
        <f t="shared" si="109"/>
        <v>#REF!</v>
      </c>
      <c r="V183" s="5"/>
      <c r="X183" s="31" t="e">
        <f>(C183+D183)*'Building Information'!E$30</f>
        <v>#REF!</v>
      </c>
      <c r="Y183" s="31"/>
      <c r="Z183" s="31" t="e">
        <f>((C183+D183)-(J183+K183))*'Building Information'!E$30</f>
        <v>#REF!</v>
      </c>
      <c r="AA183" s="31"/>
      <c r="AB183" s="31"/>
      <c r="AC183" s="31"/>
      <c r="AD183" s="31"/>
      <c r="AE183" s="90"/>
    </row>
    <row r="184" spans="1:31" x14ac:dyDescent="0.35">
      <c r="B184" s="5" t="e">
        <f>#REF!</f>
        <v>#REF!</v>
      </c>
      <c r="C184" s="15" t="e">
        <f>#REF!</f>
        <v>#REF!</v>
      </c>
      <c r="D184" s="15" t="e">
        <f>#REF!</f>
        <v>#REF!</v>
      </c>
      <c r="E184" s="16" t="e">
        <f>#REF!</f>
        <v>#REF!</v>
      </c>
      <c r="F184" s="89" t="e">
        <f>(C184+D184)*VLOOKUP(B184,'Building Information'!$A$26:$H$34,6,0)</f>
        <v>#REF!</v>
      </c>
      <c r="G184" s="31" t="e">
        <f>(C184+D184)*VLOOKUP(B184,'Building Information'!$A$26:$H$34,7,0)</f>
        <v>#REF!</v>
      </c>
      <c r="H184" s="90" t="e">
        <f>G184*VLOOKUP(B184,'Building Information'!$A$26:$H$34,8,0)</f>
        <v>#REF!</v>
      </c>
      <c r="I184" s="5" t="e">
        <f t="shared" si="102"/>
        <v>#REF!</v>
      </c>
      <c r="J184" s="15" t="e">
        <f>#REF!</f>
        <v>#REF!</v>
      </c>
      <c r="K184" s="15" t="e">
        <f>#REF!</f>
        <v>#REF!</v>
      </c>
      <c r="L184" s="16" t="e">
        <f t="shared" si="103"/>
        <v>#REF!</v>
      </c>
      <c r="M184" s="89" t="e">
        <f>(J184+K184)*VLOOKUP(I184,'Building Information'!$A$26:$H$34,6,0)</f>
        <v>#REF!</v>
      </c>
      <c r="N184" s="31" t="e">
        <f>(J184+K184)*VLOOKUP(I184,'Building Information'!$A$26:$H$34,7,0)</f>
        <v>#REF!</v>
      </c>
      <c r="O184" s="90" t="e">
        <f>N184*VLOOKUP(I184,'Building Information'!$A$26:$H$34,8,0)</f>
        <v>#REF!</v>
      </c>
      <c r="P184" s="58" t="e">
        <f t="shared" si="105"/>
        <v>#REF!</v>
      </c>
      <c r="Q184" s="59" t="e">
        <f t="shared" si="106"/>
        <v>#REF!</v>
      </c>
      <c r="R184" s="58" t="e">
        <f t="shared" si="104"/>
        <v>#REF!</v>
      </c>
      <c r="S184" s="62" t="e">
        <f t="shared" si="107"/>
        <v>#REF!</v>
      </c>
      <c r="T184" s="63" t="e">
        <f t="shared" si="108"/>
        <v>#REF!</v>
      </c>
      <c r="U184" s="59" t="e">
        <f t="shared" si="109"/>
        <v>#REF!</v>
      </c>
      <c r="V184" s="5"/>
      <c r="X184" s="31" t="e">
        <f>(C184+D184)*'Building Information'!E$31</f>
        <v>#REF!</v>
      </c>
      <c r="Y184" s="31"/>
      <c r="Z184" s="31" t="e">
        <f>((C184+D184)-(J184+K184))*'Building Information'!E$31</f>
        <v>#REF!</v>
      </c>
      <c r="AA184" s="31"/>
      <c r="AB184" s="31"/>
      <c r="AC184" s="31"/>
      <c r="AD184" s="31"/>
      <c r="AE184" s="90"/>
    </row>
    <row r="185" spans="1:31" x14ac:dyDescent="0.35">
      <c r="B185" s="5" t="e">
        <f>#REF!</f>
        <v>#REF!</v>
      </c>
      <c r="C185" s="15" t="e">
        <f>#REF!</f>
        <v>#REF!</v>
      </c>
      <c r="D185" s="15" t="e">
        <f>#REF!</f>
        <v>#REF!</v>
      </c>
      <c r="E185" s="16" t="e">
        <f>#REF!</f>
        <v>#REF!</v>
      </c>
      <c r="F185" s="89" t="e">
        <f>(C185+D185)*VLOOKUP(B185,'Building Information'!$A$26:$H$34,6,0)</f>
        <v>#REF!</v>
      </c>
      <c r="G185" s="31" t="e">
        <f>(C185+D185)*VLOOKUP(B185,'Building Information'!$A$26:$H$34,7,0)</f>
        <v>#REF!</v>
      </c>
      <c r="H185" s="90" t="e">
        <f>G185*VLOOKUP(B185,'Building Information'!$A$26:$H$34,8,0)</f>
        <v>#REF!</v>
      </c>
      <c r="I185" s="5" t="e">
        <f t="shared" si="102"/>
        <v>#REF!</v>
      </c>
      <c r="J185" s="15" t="e">
        <f>#REF!</f>
        <v>#REF!</v>
      </c>
      <c r="K185" s="15" t="e">
        <f>#REF!</f>
        <v>#REF!</v>
      </c>
      <c r="L185" s="16" t="e">
        <f t="shared" si="103"/>
        <v>#REF!</v>
      </c>
      <c r="M185" s="89" t="e">
        <f>(J185+K185)*VLOOKUP(I185,'Building Information'!$A$26:$H$34,6,0)</f>
        <v>#REF!</v>
      </c>
      <c r="N185" s="31" t="e">
        <f>(J185+K185)*VLOOKUP(I185,'Building Information'!$A$26:$H$34,7,0)</f>
        <v>#REF!</v>
      </c>
      <c r="O185" s="90" t="e">
        <f>N185*VLOOKUP(I185,'Building Information'!$A$26:$H$34,8,0)</f>
        <v>#REF!</v>
      </c>
      <c r="P185" s="58" t="e">
        <f t="shared" si="105"/>
        <v>#REF!</v>
      </c>
      <c r="Q185" s="59" t="e">
        <f t="shared" si="106"/>
        <v>#REF!</v>
      </c>
      <c r="R185" s="58" t="e">
        <f t="shared" si="104"/>
        <v>#REF!</v>
      </c>
      <c r="S185" s="62" t="e">
        <f t="shared" si="107"/>
        <v>#REF!</v>
      </c>
      <c r="T185" s="63" t="e">
        <f t="shared" si="108"/>
        <v>#REF!</v>
      </c>
      <c r="U185" s="59" t="e">
        <f t="shared" si="109"/>
        <v>#REF!</v>
      </c>
      <c r="V185" s="5"/>
      <c r="X185" s="31" t="e">
        <f>(C185+D185)*'Building Information'!E$32</f>
        <v>#REF!</v>
      </c>
      <c r="Y185" s="31" t="e">
        <f>(C185+D185)*'Building Information'!E$32</f>
        <v>#REF!</v>
      </c>
      <c r="Z185" s="31" t="e">
        <f>((C185+D185)-(J185+K185))*'Building Information'!E$32</f>
        <v>#REF!</v>
      </c>
      <c r="AA185" s="31" t="e">
        <f>((C185+D185)-(J185+K185))*'Building Information'!E$32</f>
        <v>#REF!</v>
      </c>
      <c r="AB185" s="31"/>
      <c r="AC185" s="31"/>
      <c r="AD185" s="31"/>
      <c r="AE185" s="90"/>
    </row>
    <row r="186" spans="1:31" x14ac:dyDescent="0.35">
      <c r="B186" s="5" t="e">
        <f>#REF!</f>
        <v>#REF!</v>
      </c>
      <c r="C186" s="15" t="e">
        <f>#REF!</f>
        <v>#REF!</v>
      </c>
      <c r="D186" s="15" t="e">
        <f>#REF!</f>
        <v>#REF!</v>
      </c>
      <c r="E186" s="16" t="e">
        <f>#REF!</f>
        <v>#REF!</v>
      </c>
      <c r="F186" s="89" t="e">
        <f>(C186+D186)*VLOOKUP(B186,'Building Information'!$A$26:$H$34,6,0)</f>
        <v>#REF!</v>
      </c>
      <c r="G186" s="31" t="e">
        <f>(C186+D186)*VLOOKUP(B186,'Building Information'!$A$26:$H$34,7,0)</f>
        <v>#REF!</v>
      </c>
      <c r="H186" s="90" t="e">
        <f>G186*VLOOKUP(B186,'Building Information'!$A$26:$H$34,8,0)</f>
        <v>#REF!</v>
      </c>
      <c r="I186" s="5" t="e">
        <f t="shared" si="102"/>
        <v>#REF!</v>
      </c>
      <c r="J186" s="15" t="e">
        <f>#REF!</f>
        <v>#REF!</v>
      </c>
      <c r="K186" s="15" t="e">
        <f>#REF!</f>
        <v>#REF!</v>
      </c>
      <c r="L186" s="16" t="e">
        <f t="shared" si="103"/>
        <v>#REF!</v>
      </c>
      <c r="M186" s="89" t="e">
        <f>(J186+K186)*VLOOKUP(I186,'Building Information'!$A$26:$H$34,6,0)</f>
        <v>#REF!</v>
      </c>
      <c r="N186" s="31" t="e">
        <f>(J186+K186)*VLOOKUP(I186,'Building Information'!$A$26:$H$34,7,0)</f>
        <v>#REF!</v>
      </c>
      <c r="O186" s="90" t="e">
        <f>N186*VLOOKUP(I186,'Building Information'!$A$26:$H$34,8,0)</f>
        <v>#REF!</v>
      </c>
      <c r="P186" s="58" t="e">
        <f t="shared" si="105"/>
        <v>#REF!</v>
      </c>
      <c r="Q186" s="59" t="e">
        <f t="shared" si="106"/>
        <v>#REF!</v>
      </c>
      <c r="R186" s="58" t="e">
        <f t="shared" si="104"/>
        <v>#REF!</v>
      </c>
      <c r="S186" s="62" t="e">
        <f t="shared" si="107"/>
        <v>#REF!</v>
      </c>
      <c r="T186" s="63" t="e">
        <f t="shared" si="108"/>
        <v>#REF!</v>
      </c>
      <c r="U186" s="59" t="e">
        <f t="shared" si="109"/>
        <v>#REF!</v>
      </c>
      <c r="V186" s="5"/>
      <c r="X186" s="31" t="e">
        <f>(C186+D186)*'Building Information'!E$33</f>
        <v>#REF!</v>
      </c>
      <c r="Y186" s="31" t="e">
        <f>(C186+D186)*'Building Information'!E$33</f>
        <v>#REF!</v>
      </c>
      <c r="Z186" s="31" t="e">
        <f>((C186+D186)-(J186+K186))*'Building Information'!E$33</f>
        <v>#REF!</v>
      </c>
      <c r="AA186" s="31" t="e">
        <f>((C186+D186)-(J186+K186))*'Building Information'!E$33</f>
        <v>#REF!</v>
      </c>
      <c r="AB186" s="31"/>
      <c r="AC186" s="31"/>
      <c r="AD186" s="31"/>
      <c r="AE186" s="90"/>
    </row>
    <row r="187" spans="1:31" x14ac:dyDescent="0.35">
      <c r="B187" s="5" t="e">
        <f>#REF!</f>
        <v>#REF!</v>
      </c>
      <c r="C187" s="15" t="e">
        <f>#REF!</f>
        <v>#REF!</v>
      </c>
      <c r="D187" s="15" t="e">
        <f>#REF!</f>
        <v>#REF!</v>
      </c>
      <c r="E187" s="16" t="e">
        <f>#REF!</f>
        <v>#REF!</v>
      </c>
      <c r="F187" s="89" t="e">
        <f>(C187+D187)*VLOOKUP(B187,'Building Information'!$A$26:$H$34,6,0)</f>
        <v>#REF!</v>
      </c>
      <c r="G187" s="31" t="e">
        <f>(C187+D187)*VLOOKUP(B187,'Building Information'!$A$26:$H$34,7,0)</f>
        <v>#REF!</v>
      </c>
      <c r="H187" s="90" t="e">
        <f>G187*VLOOKUP(B187,'Building Information'!$A$26:$H$34,8,0)</f>
        <v>#REF!</v>
      </c>
      <c r="I187" s="5" t="e">
        <f t="shared" si="102"/>
        <v>#REF!</v>
      </c>
      <c r="J187" s="15" t="e">
        <f>#REF!</f>
        <v>#REF!</v>
      </c>
      <c r="K187" s="15" t="e">
        <f>#REF!</f>
        <v>#REF!</v>
      </c>
      <c r="L187" s="16" t="e">
        <f t="shared" si="103"/>
        <v>#REF!</v>
      </c>
      <c r="M187" s="89" t="e">
        <f>(J187+K187)*VLOOKUP(I187,'Building Information'!$A$26:$H$34,6,0)</f>
        <v>#REF!</v>
      </c>
      <c r="N187" s="31" t="e">
        <f>(J187+K187)*VLOOKUP(I187,'Building Information'!$A$26:$H$34,7,0)</f>
        <v>#REF!</v>
      </c>
      <c r="O187" s="90" t="e">
        <f>N187*VLOOKUP(I187,'Building Information'!$A$26:$H$34,8,0)</f>
        <v>#REF!</v>
      </c>
      <c r="P187" s="58" t="e">
        <f t="shared" si="105"/>
        <v>#REF!</v>
      </c>
      <c r="Q187" s="59" t="e">
        <f t="shared" si="106"/>
        <v>#REF!</v>
      </c>
      <c r="R187" s="58" t="e">
        <f t="shared" si="104"/>
        <v>#REF!</v>
      </c>
      <c r="S187" s="62" t="e">
        <f t="shared" si="107"/>
        <v>#REF!</v>
      </c>
      <c r="T187" s="63" t="e">
        <f t="shared" si="108"/>
        <v>#REF!</v>
      </c>
      <c r="U187" s="59" t="e">
        <f t="shared" si="109"/>
        <v>#REF!</v>
      </c>
      <c r="V187" s="5"/>
      <c r="X187" s="31" t="e">
        <f>(C187+D187)*'Building Information'!E$34</f>
        <v>#REF!</v>
      </c>
      <c r="Y187" s="31" t="e">
        <f>(C187+D187)*'Building Information'!E$34</f>
        <v>#REF!</v>
      </c>
      <c r="Z187" s="31" t="e">
        <f>((C187+D187)-(J187+K187))*'Building Information'!E$34</f>
        <v>#REF!</v>
      </c>
      <c r="AA187" s="31" t="e">
        <f>((C187+D187)-(J187+K187))*'Building Information'!E$34</f>
        <v>#REF!</v>
      </c>
      <c r="AB187" s="31"/>
      <c r="AC187" s="31"/>
      <c r="AD187" s="31"/>
      <c r="AE187" s="90"/>
    </row>
    <row r="188" spans="1:31" x14ac:dyDescent="0.35">
      <c r="B188" s="6"/>
      <c r="C188" s="7"/>
      <c r="D188" s="7"/>
      <c r="E188" s="8"/>
      <c r="F188" s="91" t="e">
        <f>SUM(F178:F187)</f>
        <v>#REF!</v>
      </c>
      <c r="G188" s="92" t="e">
        <f t="shared" ref="G188:H188" si="110">SUM(G178:G187)</f>
        <v>#REF!</v>
      </c>
      <c r="H188" s="93" t="e">
        <f t="shared" si="110"/>
        <v>#REF!</v>
      </c>
      <c r="I188" s="7"/>
      <c r="J188" s="7"/>
      <c r="K188" s="7"/>
      <c r="L188" s="8"/>
      <c r="M188" s="91" t="e">
        <f>SUM(M178:M187)</f>
        <v>#REF!</v>
      </c>
      <c r="N188" s="92" t="e">
        <f>SUM(N178:N187)</f>
        <v>#REF!</v>
      </c>
      <c r="O188" s="93" t="e">
        <f>SUM(O178:O187)</f>
        <v>#REF!</v>
      </c>
      <c r="P188" s="60" t="e">
        <f t="shared" si="105"/>
        <v>#REF!</v>
      </c>
      <c r="Q188" s="61" t="e">
        <f>IF(F188=0,0,(F188-M188)/F188*100)</f>
        <v>#REF!</v>
      </c>
      <c r="R188" s="60" t="e">
        <f>(G188-N188)</f>
        <v>#REF!</v>
      </c>
      <c r="S188" s="61" t="e">
        <f>IF(G188=0,0,(G188-N188)/G188*100)</f>
        <v>#REF!</v>
      </c>
      <c r="T188" s="60" t="e">
        <f>(H188-O188)</f>
        <v>#REF!</v>
      </c>
      <c r="U188" s="61" t="e">
        <f>IF(H188=0,0,(H188-O188)/H188*100)</f>
        <v>#REF!</v>
      </c>
      <c r="V188" s="6"/>
      <c r="W188" s="7"/>
      <c r="X188" s="92" t="e">
        <f>SUM(X178:X187)</f>
        <v>#REF!</v>
      </c>
      <c r="Y188" s="92" t="e">
        <f>SUM(Y178:Y187)</f>
        <v>#REF!</v>
      </c>
      <c r="Z188" s="92" t="e">
        <f>SUM(Z178:Z187)</f>
        <v>#REF!</v>
      </c>
      <c r="AA188" s="92" t="e">
        <f>SUM(AA178:AA187)</f>
        <v>#REF!</v>
      </c>
      <c r="AB188" s="92" t="e">
        <f>Z188/$V$7</f>
        <v>#REF!</v>
      </c>
      <c r="AC188" s="92" t="e">
        <f>AA188/$W$7</f>
        <v>#REF!</v>
      </c>
      <c r="AD188" s="92" t="e">
        <f>Z188/X188</f>
        <v>#REF!</v>
      </c>
      <c r="AE188" s="93" t="e">
        <f>AA188/Y188</f>
        <v>#REF!</v>
      </c>
    </row>
    <row r="190" spans="1:31" ht="18.5" x14ac:dyDescent="0.45">
      <c r="A190" s="4" t="s">
        <v>425</v>
      </c>
    </row>
    <row r="191" spans="1:31" ht="18.5" x14ac:dyDescent="0.45">
      <c r="A191" s="4"/>
      <c r="B191" t="s">
        <v>374</v>
      </c>
      <c r="I191" t="s">
        <v>375</v>
      </c>
    </row>
    <row r="192" spans="1:31" x14ac:dyDescent="0.35">
      <c r="B192" s="10" t="s">
        <v>402</v>
      </c>
      <c r="C192" s="13"/>
      <c r="D192" s="13"/>
      <c r="E192" s="12"/>
      <c r="F192" s="10" t="s">
        <v>376</v>
      </c>
      <c r="G192" s="11" t="s">
        <v>377</v>
      </c>
      <c r="H192" s="14" t="s">
        <v>378</v>
      </c>
      <c r="I192" s="11" t="s">
        <v>402</v>
      </c>
      <c r="J192" s="13"/>
      <c r="K192" s="13"/>
      <c r="L192" s="12"/>
      <c r="M192" s="10" t="s">
        <v>376</v>
      </c>
      <c r="N192" s="11" t="s">
        <v>377</v>
      </c>
      <c r="O192" s="14" t="s">
        <v>378</v>
      </c>
      <c r="P192" s="10" t="s">
        <v>379</v>
      </c>
      <c r="Q192" s="14" t="s">
        <v>380</v>
      </c>
      <c r="R192" s="10" t="s">
        <v>381</v>
      </c>
      <c r="S192" s="14" t="s">
        <v>382</v>
      </c>
      <c r="T192" s="10" t="s">
        <v>383</v>
      </c>
      <c r="U192" s="14" t="s">
        <v>384</v>
      </c>
      <c r="V192" s="104"/>
      <c r="W192" s="13"/>
      <c r="X192" s="11" t="s">
        <v>387</v>
      </c>
      <c r="Y192" s="11" t="s">
        <v>388</v>
      </c>
      <c r="Z192" s="11" t="s">
        <v>389</v>
      </c>
      <c r="AA192" s="11" t="s">
        <v>390</v>
      </c>
      <c r="AB192" s="11" t="s">
        <v>391</v>
      </c>
      <c r="AC192" s="11" t="s">
        <v>392</v>
      </c>
      <c r="AD192" s="11" t="s">
        <v>414</v>
      </c>
      <c r="AE192" s="14" t="s">
        <v>415</v>
      </c>
    </row>
    <row r="193" spans="1:31" x14ac:dyDescent="0.35">
      <c r="B193" s="5" t="e">
        <f>#REF!</f>
        <v>#REF!</v>
      </c>
      <c r="C193" s="15" t="e">
        <f>#REF!</f>
        <v>#REF!</v>
      </c>
      <c r="D193" s="15" t="e">
        <f>#REF!</f>
        <v>#REF!</v>
      </c>
      <c r="E193" s="16" t="e">
        <f>#REF!</f>
        <v>#REF!</v>
      </c>
      <c r="F193" s="89" t="e">
        <f>(C193+D193)*VLOOKUP(B193,'Building Information'!$A$26:$H$34,6,0)</f>
        <v>#REF!</v>
      </c>
      <c r="G193" s="31" t="e">
        <f>(C193+D193)*VLOOKUP(B193,'Building Information'!$A$26:$H$34,7,0)</f>
        <v>#REF!</v>
      </c>
      <c r="H193" s="90" t="e">
        <f>G193*VLOOKUP(B193,'Building Information'!$A$26:$H$34,8,0)</f>
        <v>#REF!</v>
      </c>
      <c r="I193" s="5" t="e">
        <f t="shared" ref="I193:I202" si="111">B193</f>
        <v>#REF!</v>
      </c>
      <c r="J193" s="15" t="e">
        <f>#REF!</f>
        <v>#REF!</v>
      </c>
      <c r="K193" s="15" t="e">
        <f>#REF!</f>
        <v>#REF!</v>
      </c>
      <c r="L193" s="16" t="e">
        <f t="shared" ref="L193:L202" si="112">E193</f>
        <v>#REF!</v>
      </c>
      <c r="M193" s="89" t="e">
        <f>(J193+K193)*VLOOKUP(I193,'Building Information'!$A$26:$H$34,6,0)</f>
        <v>#REF!</v>
      </c>
      <c r="N193" s="31" t="e">
        <f>(J193+K193)*VLOOKUP(I193,'Building Information'!$A$26:$H$34,7,0)</f>
        <v>#REF!</v>
      </c>
      <c r="O193" s="90" t="e">
        <f>N193*VLOOKUP(I193,'Building Information'!$A$26:$H$34,8,0)</f>
        <v>#REF!</v>
      </c>
      <c r="P193" s="58" t="e">
        <f>(F193-M193)</f>
        <v>#REF!</v>
      </c>
      <c r="Q193" s="59" t="e">
        <f>IF(F193=0,0,(F193-M193)/F193*100)</f>
        <v>#REF!</v>
      </c>
      <c r="R193" s="58" t="e">
        <f t="shared" ref="R193:R202" si="113">(G193-N193)</f>
        <v>#REF!</v>
      </c>
      <c r="S193" s="62" t="e">
        <f>IF(G193=0,0,(G193-N193)/G193*100)</f>
        <v>#REF!</v>
      </c>
      <c r="T193" s="63" t="e">
        <f>(H193-O193)</f>
        <v>#REF!</v>
      </c>
      <c r="U193" s="59" t="e">
        <f>IF(H193=0,0,(H193-O193)/H193*100)</f>
        <v>#REF!</v>
      </c>
      <c r="V193" s="5"/>
      <c r="X193" s="31" t="e">
        <f>(C193+D193)*'Building Information'!E$26</f>
        <v>#REF!</v>
      </c>
      <c r="Y193" s="31" t="e">
        <f>(C193+D193)*'Building Information'!E$26</f>
        <v>#REF!</v>
      </c>
      <c r="Z193" s="31" t="e">
        <f>((C193+D193)-(J193+K193))*'Building Information'!E$26</f>
        <v>#REF!</v>
      </c>
      <c r="AA193" s="31" t="e">
        <f>((C193+D193)-(J193+K193))*'Building Information'!E$26</f>
        <v>#REF!</v>
      </c>
      <c r="AB193" s="31"/>
      <c r="AC193" s="31"/>
      <c r="AD193" s="31"/>
      <c r="AE193" s="90"/>
    </row>
    <row r="194" spans="1:31" x14ac:dyDescent="0.35">
      <c r="B194" s="5" t="e">
        <f>#REF!</f>
        <v>#REF!</v>
      </c>
      <c r="C194" s="15" t="e">
        <f>#REF!</f>
        <v>#REF!</v>
      </c>
      <c r="D194" s="15" t="e">
        <f>#REF!</f>
        <v>#REF!</v>
      </c>
      <c r="E194" s="16" t="e">
        <f>#REF!</f>
        <v>#REF!</v>
      </c>
      <c r="F194" s="89" t="e">
        <f>(C194+D194)*VLOOKUP(B194,'Building Information'!$A$26:$H$34,6,0)</f>
        <v>#REF!</v>
      </c>
      <c r="G194" s="31" t="e">
        <f>(C194+D194)*VLOOKUP(B194,'Building Information'!$A$26:$H$34,7,0)</f>
        <v>#REF!</v>
      </c>
      <c r="H194" s="90" t="e">
        <f>G194*VLOOKUP(B194,'Building Information'!$A$26:$H$34,8,0)</f>
        <v>#REF!</v>
      </c>
      <c r="I194" s="5" t="e">
        <f t="shared" si="111"/>
        <v>#REF!</v>
      </c>
      <c r="J194" s="15" t="e">
        <f>#REF!</f>
        <v>#REF!</v>
      </c>
      <c r="K194" s="15" t="e">
        <f>#REF!</f>
        <v>#REF!</v>
      </c>
      <c r="L194" s="16" t="e">
        <f t="shared" si="112"/>
        <v>#REF!</v>
      </c>
      <c r="M194" s="89" t="e">
        <f>(J194+K194)*VLOOKUP(I194,'Building Information'!$A$26:$H$34,6,0)</f>
        <v>#REF!</v>
      </c>
      <c r="N194" s="31" t="e">
        <f>(J194+K194)*VLOOKUP(I194,'Building Information'!$A$26:$H$34,7,0)</f>
        <v>#REF!</v>
      </c>
      <c r="O194" s="90" t="e">
        <f>N194*VLOOKUP(I194,'Building Information'!$A$26:$H$34,8,0)</f>
        <v>#REF!</v>
      </c>
      <c r="P194" s="58" t="e">
        <f t="shared" ref="P194:P203" si="114">(F194-M194)</f>
        <v>#REF!</v>
      </c>
      <c r="Q194" s="59" t="e">
        <f t="shared" ref="Q194:Q202" si="115">IF(F194=0,0,(F194-M194)/F194*100)</f>
        <v>#REF!</v>
      </c>
      <c r="R194" s="58" t="e">
        <f t="shared" si="113"/>
        <v>#REF!</v>
      </c>
      <c r="S194" s="62" t="e">
        <f t="shared" ref="S194:S202" si="116">IF(G194=0,0,(G194-N194)/G194*100)</f>
        <v>#REF!</v>
      </c>
      <c r="T194" s="63" t="e">
        <f t="shared" ref="T194:T202" si="117">(H194-O194)</f>
        <v>#REF!</v>
      </c>
      <c r="U194" s="59" t="e">
        <f t="shared" ref="U194:U202" si="118">IF(H194=0,0,(H194-O194)/H194*100)</f>
        <v>#REF!</v>
      </c>
      <c r="V194" s="5"/>
      <c r="X194" s="31" t="e">
        <f>(C194+D194)*'Building Information'!E$27</f>
        <v>#REF!</v>
      </c>
      <c r="Y194" s="31" t="e">
        <f>(C194+D194)*'Building Information'!E$27</f>
        <v>#REF!</v>
      </c>
      <c r="Z194" s="31" t="e">
        <f>((C194+D194)-(J194+K194))*'Building Information'!E$27</f>
        <v>#REF!</v>
      </c>
      <c r="AA194" s="31" t="e">
        <f>((C194+D194)-(J194+K194))*'Building Information'!E$27</f>
        <v>#REF!</v>
      </c>
      <c r="AB194" s="31"/>
      <c r="AC194" s="31"/>
      <c r="AD194" s="31"/>
      <c r="AE194" s="90"/>
    </row>
    <row r="195" spans="1:31" x14ac:dyDescent="0.35">
      <c r="B195" s="5" t="e">
        <f>#REF!</f>
        <v>#REF!</v>
      </c>
      <c r="C195" s="15" t="e">
        <f>#REF!</f>
        <v>#REF!</v>
      </c>
      <c r="D195" s="15" t="e">
        <f>#REF!</f>
        <v>#REF!</v>
      </c>
      <c r="E195" s="16" t="e">
        <f>#REF!</f>
        <v>#REF!</v>
      </c>
      <c r="F195" s="89" t="e">
        <f>(C195+D195)*VLOOKUP(B195,'Building Information'!$A$26:$H$34,6,0)</f>
        <v>#REF!</v>
      </c>
      <c r="G195" s="31" t="e">
        <f>(C195+D195)*VLOOKUP(B195,'Building Information'!$A$26:$H$34,7,0)</f>
        <v>#REF!</v>
      </c>
      <c r="H195" s="90" t="e">
        <f>G195*VLOOKUP(B195,'Building Information'!$A$26:$H$34,8,0)</f>
        <v>#REF!</v>
      </c>
      <c r="I195" s="5" t="e">
        <f t="shared" si="111"/>
        <v>#REF!</v>
      </c>
      <c r="J195" s="15" t="e">
        <f>#REF!</f>
        <v>#REF!</v>
      </c>
      <c r="K195" s="15" t="e">
        <f>#REF!</f>
        <v>#REF!</v>
      </c>
      <c r="L195" s="16" t="e">
        <f t="shared" si="112"/>
        <v>#REF!</v>
      </c>
      <c r="M195" s="89" t="e">
        <f>(J195+K195)*VLOOKUP(I195,'Building Information'!$A$26:$H$34,6,0)</f>
        <v>#REF!</v>
      </c>
      <c r="N195" s="31" t="e">
        <f>(J195+K195)*VLOOKUP(I195,'Building Information'!$A$26:$H$34,7,0)</f>
        <v>#REF!</v>
      </c>
      <c r="O195" s="90" t="e">
        <f>N195*VLOOKUP(I195,'Building Information'!$A$26:$H$34,8,0)</f>
        <v>#REF!</v>
      </c>
      <c r="P195" s="58" t="e">
        <f t="shared" si="114"/>
        <v>#REF!</v>
      </c>
      <c r="Q195" s="59" t="e">
        <f t="shared" si="115"/>
        <v>#REF!</v>
      </c>
      <c r="R195" s="58" t="e">
        <f t="shared" si="113"/>
        <v>#REF!</v>
      </c>
      <c r="S195" s="62" t="e">
        <f t="shared" si="116"/>
        <v>#REF!</v>
      </c>
      <c r="T195" s="63" t="e">
        <f t="shared" si="117"/>
        <v>#REF!</v>
      </c>
      <c r="U195" s="59" t="e">
        <f t="shared" si="118"/>
        <v>#REF!</v>
      </c>
      <c r="V195" s="5"/>
      <c r="X195" s="31" t="e">
        <f>(C195+D195)*'Building Information'!E$28</f>
        <v>#REF!</v>
      </c>
      <c r="Y195" s="31" t="e">
        <f>(C195+D195)*'Building Information'!E$28</f>
        <v>#REF!</v>
      </c>
      <c r="Z195" s="31" t="e">
        <f>((C195+D195)-(J195+K195))*'Building Information'!E$28</f>
        <v>#REF!</v>
      </c>
      <c r="AA195" s="31" t="e">
        <f>((C195+D195)-(J195+K195))*'Building Information'!E$28</f>
        <v>#REF!</v>
      </c>
      <c r="AB195" s="31"/>
      <c r="AC195" s="31"/>
      <c r="AD195" s="31"/>
      <c r="AE195" s="90"/>
    </row>
    <row r="196" spans="1:31" x14ac:dyDescent="0.35">
      <c r="B196" s="5" t="e">
        <f>#REF!</f>
        <v>#REF!</v>
      </c>
      <c r="C196" s="15" t="e">
        <f>#REF!</f>
        <v>#REF!</v>
      </c>
      <c r="D196" s="15" t="e">
        <f>#REF!</f>
        <v>#REF!</v>
      </c>
      <c r="E196" s="16" t="e">
        <f>#REF!</f>
        <v>#REF!</v>
      </c>
      <c r="F196" s="89" t="e">
        <f>(C196+D196)*VLOOKUP(B196,'Building Information'!$A$26:$H$34,6,0)</f>
        <v>#REF!</v>
      </c>
      <c r="G196" s="31" t="e">
        <f>(C196+D196)*VLOOKUP(B196,'Building Information'!$A$26:$H$34,7,0)</f>
        <v>#REF!</v>
      </c>
      <c r="H196" s="90" t="e">
        <f>G196*VLOOKUP(B196,'Building Information'!$A$26:$H$34,8,0)</f>
        <v>#REF!</v>
      </c>
      <c r="I196" s="5" t="e">
        <f t="shared" si="111"/>
        <v>#REF!</v>
      </c>
      <c r="J196" s="15" t="e">
        <f>#REF!</f>
        <v>#REF!</v>
      </c>
      <c r="K196" s="15" t="e">
        <f>#REF!</f>
        <v>#REF!</v>
      </c>
      <c r="L196" s="16" t="e">
        <f t="shared" si="112"/>
        <v>#REF!</v>
      </c>
      <c r="M196" s="89" t="e">
        <f>(J196+K196)*VLOOKUP(I196,'Building Information'!$A$26:$H$34,6,0)</f>
        <v>#REF!</v>
      </c>
      <c r="N196" s="31" t="e">
        <f>(J196+K196)*VLOOKUP(I196,'Building Information'!$A$26:$H$34,7,0)</f>
        <v>#REF!</v>
      </c>
      <c r="O196" s="90" t="e">
        <f>N196*VLOOKUP(I196,'Building Information'!$A$26:$H$34,8,0)</f>
        <v>#REF!</v>
      </c>
      <c r="P196" s="58" t="e">
        <f t="shared" si="114"/>
        <v>#REF!</v>
      </c>
      <c r="Q196" s="59" t="e">
        <f t="shared" si="115"/>
        <v>#REF!</v>
      </c>
      <c r="R196" s="58" t="e">
        <f t="shared" si="113"/>
        <v>#REF!</v>
      </c>
      <c r="S196" s="62" t="e">
        <f t="shared" si="116"/>
        <v>#REF!</v>
      </c>
      <c r="T196" s="63" t="e">
        <f t="shared" si="117"/>
        <v>#REF!</v>
      </c>
      <c r="U196" s="59" t="e">
        <f t="shared" si="118"/>
        <v>#REF!</v>
      </c>
      <c r="V196" s="5"/>
      <c r="X196" s="31" t="e">
        <f>(C196+D196)*'Building Information'!E$29</f>
        <v>#REF!</v>
      </c>
      <c r="Y196" s="31" t="e">
        <f>(C196+D196)*'Building Information'!E$29</f>
        <v>#REF!</v>
      </c>
      <c r="Z196" s="31" t="e">
        <f>((C196+D196)-(J196+K196))*'Building Information'!E$29</f>
        <v>#REF!</v>
      </c>
      <c r="AA196" s="31" t="e">
        <f>((C196+D196)-(J196+K196))*'Building Information'!E$29</f>
        <v>#REF!</v>
      </c>
      <c r="AB196" s="31"/>
      <c r="AC196" s="31"/>
      <c r="AD196" s="31"/>
      <c r="AE196" s="90"/>
    </row>
    <row r="197" spans="1:31" x14ac:dyDescent="0.35">
      <c r="B197" s="5" t="e">
        <f>#REF!</f>
        <v>#REF!</v>
      </c>
      <c r="C197" s="15" t="e">
        <f>#REF!</f>
        <v>#REF!</v>
      </c>
      <c r="D197" s="15" t="e">
        <f>#REF!</f>
        <v>#REF!</v>
      </c>
      <c r="E197" s="16" t="e">
        <f>#REF!</f>
        <v>#REF!</v>
      </c>
      <c r="F197" s="89" t="e">
        <f>(C197+D197)*VLOOKUP(B197,'Building Information'!$A$26:$H$34,6,0)</f>
        <v>#REF!</v>
      </c>
      <c r="G197" s="31" t="e">
        <f>(C197+D197)*VLOOKUP(B197,'Building Information'!$A$26:$H$34,7,0)</f>
        <v>#REF!</v>
      </c>
      <c r="H197" s="90" t="e">
        <f>G197*VLOOKUP(B197,'Building Information'!$A$26:$H$34,8,0)</f>
        <v>#REF!</v>
      </c>
      <c r="I197" s="5" t="e">
        <f t="shared" si="111"/>
        <v>#REF!</v>
      </c>
      <c r="J197" s="15" t="e">
        <f>#REF!</f>
        <v>#REF!</v>
      </c>
      <c r="K197" s="15" t="e">
        <f>#REF!</f>
        <v>#REF!</v>
      </c>
      <c r="L197" s="16" t="e">
        <f t="shared" si="112"/>
        <v>#REF!</v>
      </c>
      <c r="M197" s="89" t="e">
        <f>(J197+K197)*VLOOKUP(I197,'Building Information'!$A$26:$H$34,6,0)</f>
        <v>#REF!</v>
      </c>
      <c r="N197" s="31" t="e">
        <f>(J197+K197)*VLOOKUP(I197,'Building Information'!$A$26:$H$34,7,0)</f>
        <v>#REF!</v>
      </c>
      <c r="O197" s="90" t="e">
        <f>N197*VLOOKUP(I197,'Building Information'!$A$26:$H$34,8,0)</f>
        <v>#REF!</v>
      </c>
      <c r="P197" s="58" t="e">
        <f t="shared" si="114"/>
        <v>#REF!</v>
      </c>
      <c r="Q197" s="59" t="e">
        <f t="shared" si="115"/>
        <v>#REF!</v>
      </c>
      <c r="R197" s="58" t="e">
        <f t="shared" si="113"/>
        <v>#REF!</v>
      </c>
      <c r="S197" s="62" t="e">
        <f t="shared" si="116"/>
        <v>#REF!</v>
      </c>
      <c r="T197" s="63" t="e">
        <f t="shared" si="117"/>
        <v>#REF!</v>
      </c>
      <c r="U197" s="59" t="e">
        <f t="shared" si="118"/>
        <v>#REF!</v>
      </c>
      <c r="V197" s="5"/>
      <c r="X197" s="31" t="e">
        <f>(C197+D197)*'Building Information'!#REF!</f>
        <v>#REF!</v>
      </c>
      <c r="Y197" s="31" t="e">
        <f>(C197+D197)*'Building Information'!#REF!</f>
        <v>#REF!</v>
      </c>
      <c r="Z197" s="31" t="e">
        <f>((C197+D197)-(J197+K197))*'Building Information'!#REF!</f>
        <v>#REF!</v>
      </c>
      <c r="AA197" s="31" t="e">
        <f>((C197+D197)-(J197+K197))*'Building Information'!#REF!</f>
        <v>#REF!</v>
      </c>
      <c r="AB197" s="31"/>
      <c r="AC197" s="31"/>
      <c r="AD197" s="31"/>
      <c r="AE197" s="90"/>
    </row>
    <row r="198" spans="1:31" x14ac:dyDescent="0.35">
      <c r="B198" s="5" t="e">
        <f>#REF!</f>
        <v>#REF!</v>
      </c>
      <c r="C198" s="15" t="e">
        <f>#REF!</f>
        <v>#REF!</v>
      </c>
      <c r="D198" s="15" t="e">
        <f>#REF!</f>
        <v>#REF!</v>
      </c>
      <c r="E198" s="16" t="e">
        <f>#REF!</f>
        <v>#REF!</v>
      </c>
      <c r="F198" s="89" t="e">
        <f>(C198+D198)*VLOOKUP(B198,'Building Information'!$A$26:$H$34,6,0)</f>
        <v>#REF!</v>
      </c>
      <c r="G198" s="31" t="e">
        <f>(C198+D198)*VLOOKUP(B198,'Building Information'!$A$26:$H$34,7,0)</f>
        <v>#REF!</v>
      </c>
      <c r="H198" s="90" t="e">
        <f>G198*VLOOKUP(B198,'Building Information'!$A$26:$H$34,8,0)</f>
        <v>#REF!</v>
      </c>
      <c r="I198" s="5" t="e">
        <f t="shared" si="111"/>
        <v>#REF!</v>
      </c>
      <c r="J198" s="15" t="e">
        <f>#REF!</f>
        <v>#REF!</v>
      </c>
      <c r="K198" s="15" t="e">
        <f>#REF!</f>
        <v>#REF!</v>
      </c>
      <c r="L198" s="16" t="e">
        <f t="shared" si="112"/>
        <v>#REF!</v>
      </c>
      <c r="M198" s="89" t="e">
        <f>(J198+K198)*VLOOKUP(I198,'Building Information'!$A$26:$H$34,6,0)</f>
        <v>#REF!</v>
      </c>
      <c r="N198" s="31" t="e">
        <f>(J198+K198)*VLOOKUP(I198,'Building Information'!$A$26:$H$34,7,0)</f>
        <v>#REF!</v>
      </c>
      <c r="O198" s="90" t="e">
        <f>N198*VLOOKUP(I198,'Building Information'!$A$26:$H$34,8,0)</f>
        <v>#REF!</v>
      </c>
      <c r="P198" s="58" t="e">
        <f t="shared" si="114"/>
        <v>#REF!</v>
      </c>
      <c r="Q198" s="59" t="e">
        <f t="shared" si="115"/>
        <v>#REF!</v>
      </c>
      <c r="R198" s="58" t="e">
        <f t="shared" si="113"/>
        <v>#REF!</v>
      </c>
      <c r="S198" s="62" t="e">
        <f t="shared" si="116"/>
        <v>#REF!</v>
      </c>
      <c r="T198" s="63" t="e">
        <f t="shared" si="117"/>
        <v>#REF!</v>
      </c>
      <c r="U198" s="59" t="e">
        <f t="shared" si="118"/>
        <v>#REF!</v>
      </c>
      <c r="V198" s="5"/>
      <c r="X198" s="31" t="e">
        <f>(C198+D198)*'Building Information'!E$30</f>
        <v>#REF!</v>
      </c>
      <c r="Y198" s="31"/>
      <c r="Z198" s="31" t="e">
        <f>((C198+D198)-(J198+K198))*'Building Information'!E$30</f>
        <v>#REF!</v>
      </c>
      <c r="AA198" s="31"/>
      <c r="AB198" s="31"/>
      <c r="AC198" s="31"/>
      <c r="AD198" s="31"/>
      <c r="AE198" s="90"/>
    </row>
    <row r="199" spans="1:31" x14ac:dyDescent="0.35">
      <c r="B199" s="5" t="e">
        <f>#REF!</f>
        <v>#REF!</v>
      </c>
      <c r="C199" s="15" t="e">
        <f>#REF!</f>
        <v>#REF!</v>
      </c>
      <c r="D199" s="15" t="e">
        <f>#REF!</f>
        <v>#REF!</v>
      </c>
      <c r="E199" s="16" t="e">
        <f>#REF!</f>
        <v>#REF!</v>
      </c>
      <c r="F199" s="89" t="e">
        <f>(C199+D199)*VLOOKUP(B199,'Building Information'!$A$26:$H$34,6,0)</f>
        <v>#REF!</v>
      </c>
      <c r="G199" s="31" t="e">
        <f>(C199+D199)*VLOOKUP(B199,'Building Information'!$A$26:$H$34,7,0)</f>
        <v>#REF!</v>
      </c>
      <c r="H199" s="90" t="e">
        <f>G199*VLOOKUP(B199,'Building Information'!$A$26:$H$34,8,0)</f>
        <v>#REF!</v>
      </c>
      <c r="I199" s="5" t="e">
        <f t="shared" si="111"/>
        <v>#REF!</v>
      </c>
      <c r="J199" s="15" t="e">
        <f>#REF!</f>
        <v>#REF!</v>
      </c>
      <c r="K199" s="15" t="e">
        <f>#REF!</f>
        <v>#REF!</v>
      </c>
      <c r="L199" s="16" t="e">
        <f t="shared" si="112"/>
        <v>#REF!</v>
      </c>
      <c r="M199" s="89" t="e">
        <f>(J199+K199)*VLOOKUP(I199,'Building Information'!$A$26:$H$34,6,0)</f>
        <v>#REF!</v>
      </c>
      <c r="N199" s="31" t="e">
        <f>(J199+K199)*VLOOKUP(I199,'Building Information'!$A$26:$H$34,7,0)</f>
        <v>#REF!</v>
      </c>
      <c r="O199" s="90" t="e">
        <f>N199*VLOOKUP(I199,'Building Information'!$A$26:$H$34,8,0)</f>
        <v>#REF!</v>
      </c>
      <c r="P199" s="58" t="e">
        <f t="shared" si="114"/>
        <v>#REF!</v>
      </c>
      <c r="Q199" s="59" t="e">
        <f t="shared" si="115"/>
        <v>#REF!</v>
      </c>
      <c r="R199" s="58" t="e">
        <f t="shared" si="113"/>
        <v>#REF!</v>
      </c>
      <c r="S199" s="62" t="e">
        <f t="shared" si="116"/>
        <v>#REF!</v>
      </c>
      <c r="T199" s="63" t="e">
        <f t="shared" si="117"/>
        <v>#REF!</v>
      </c>
      <c r="U199" s="59" t="e">
        <f t="shared" si="118"/>
        <v>#REF!</v>
      </c>
      <c r="V199" s="5"/>
      <c r="X199" s="31" t="e">
        <f>(C199+D199)*'Building Information'!E$31</f>
        <v>#REF!</v>
      </c>
      <c r="Y199" s="31"/>
      <c r="Z199" s="31" t="e">
        <f>((C199+D199)-(J199+K199))*'Building Information'!E$31</f>
        <v>#REF!</v>
      </c>
      <c r="AA199" s="31"/>
      <c r="AB199" s="31"/>
      <c r="AC199" s="31"/>
      <c r="AD199" s="31"/>
      <c r="AE199" s="90"/>
    </row>
    <row r="200" spans="1:31" x14ac:dyDescent="0.35">
      <c r="B200" s="5" t="e">
        <f>#REF!</f>
        <v>#REF!</v>
      </c>
      <c r="C200" s="15" t="e">
        <f>#REF!</f>
        <v>#REF!</v>
      </c>
      <c r="D200" s="15" t="e">
        <f>#REF!</f>
        <v>#REF!</v>
      </c>
      <c r="E200" s="16" t="e">
        <f>#REF!</f>
        <v>#REF!</v>
      </c>
      <c r="F200" s="89" t="e">
        <f>(C200+D200)*VLOOKUP(B200,'Building Information'!$A$26:$H$34,6,0)</f>
        <v>#REF!</v>
      </c>
      <c r="G200" s="31" t="e">
        <f>(C200+D200)*VLOOKUP(B200,'Building Information'!$A$26:$H$34,7,0)</f>
        <v>#REF!</v>
      </c>
      <c r="H200" s="90" t="e">
        <f>G200*VLOOKUP(B200,'Building Information'!$A$26:$H$34,8,0)</f>
        <v>#REF!</v>
      </c>
      <c r="I200" s="5" t="e">
        <f t="shared" si="111"/>
        <v>#REF!</v>
      </c>
      <c r="J200" s="15" t="e">
        <f>#REF!</f>
        <v>#REF!</v>
      </c>
      <c r="K200" s="15" t="e">
        <f>#REF!</f>
        <v>#REF!</v>
      </c>
      <c r="L200" s="16" t="e">
        <f t="shared" si="112"/>
        <v>#REF!</v>
      </c>
      <c r="M200" s="89" t="e">
        <f>(J200+K200)*VLOOKUP(I200,'Building Information'!$A$26:$H$34,6,0)</f>
        <v>#REF!</v>
      </c>
      <c r="N200" s="31" t="e">
        <f>(J200+K200)*VLOOKUP(I200,'Building Information'!$A$26:$H$34,7,0)</f>
        <v>#REF!</v>
      </c>
      <c r="O200" s="90" t="e">
        <f>N200*VLOOKUP(I200,'Building Information'!$A$26:$H$34,8,0)</f>
        <v>#REF!</v>
      </c>
      <c r="P200" s="58" t="e">
        <f t="shared" si="114"/>
        <v>#REF!</v>
      </c>
      <c r="Q200" s="59" t="e">
        <f t="shared" si="115"/>
        <v>#REF!</v>
      </c>
      <c r="R200" s="58" t="e">
        <f t="shared" si="113"/>
        <v>#REF!</v>
      </c>
      <c r="S200" s="62" t="e">
        <f t="shared" si="116"/>
        <v>#REF!</v>
      </c>
      <c r="T200" s="63" t="e">
        <f t="shared" si="117"/>
        <v>#REF!</v>
      </c>
      <c r="U200" s="59" t="e">
        <f t="shared" si="118"/>
        <v>#REF!</v>
      </c>
      <c r="V200" s="5"/>
      <c r="X200" s="31" t="e">
        <f>(C200+D200)*'Building Information'!E$32</f>
        <v>#REF!</v>
      </c>
      <c r="Y200" s="31" t="e">
        <f>(C200+D200)*'Building Information'!E$32</f>
        <v>#REF!</v>
      </c>
      <c r="Z200" s="31" t="e">
        <f>((C200+D200)-(J200+K200))*'Building Information'!E$32</f>
        <v>#REF!</v>
      </c>
      <c r="AA200" s="31" t="e">
        <f>((C200+D200)-(J200+K200))*'Building Information'!E$32</f>
        <v>#REF!</v>
      </c>
      <c r="AB200" s="31"/>
      <c r="AC200" s="31"/>
      <c r="AD200" s="31"/>
      <c r="AE200" s="90"/>
    </row>
    <row r="201" spans="1:31" x14ac:dyDescent="0.35">
      <c r="B201" s="5" t="e">
        <f>#REF!</f>
        <v>#REF!</v>
      </c>
      <c r="C201" s="15" t="e">
        <f>#REF!</f>
        <v>#REF!</v>
      </c>
      <c r="D201" s="15" t="e">
        <f>#REF!</f>
        <v>#REF!</v>
      </c>
      <c r="E201" s="16" t="e">
        <f>#REF!</f>
        <v>#REF!</v>
      </c>
      <c r="F201" s="89" t="e">
        <f>(C201+D201)*VLOOKUP(B201,'Building Information'!$A$26:$H$34,6,0)</f>
        <v>#REF!</v>
      </c>
      <c r="G201" s="31" t="e">
        <f>(C201+D201)*VLOOKUP(B201,'Building Information'!$A$26:$H$34,7,0)</f>
        <v>#REF!</v>
      </c>
      <c r="H201" s="90" t="e">
        <f>G201*VLOOKUP(B201,'Building Information'!$A$26:$H$34,8,0)</f>
        <v>#REF!</v>
      </c>
      <c r="I201" s="5" t="e">
        <f t="shared" si="111"/>
        <v>#REF!</v>
      </c>
      <c r="J201" s="15" t="e">
        <f>#REF!</f>
        <v>#REF!</v>
      </c>
      <c r="K201" s="15" t="e">
        <f>#REF!</f>
        <v>#REF!</v>
      </c>
      <c r="L201" s="16" t="e">
        <f t="shared" si="112"/>
        <v>#REF!</v>
      </c>
      <c r="M201" s="89" t="e">
        <f>(J201+K201)*VLOOKUP(I201,'Building Information'!$A$26:$H$34,6,0)</f>
        <v>#REF!</v>
      </c>
      <c r="N201" s="31" t="e">
        <f>(J201+K201)*VLOOKUP(I201,'Building Information'!$A$26:$H$34,7,0)</f>
        <v>#REF!</v>
      </c>
      <c r="O201" s="90" t="e">
        <f>N201*VLOOKUP(I201,'Building Information'!$A$26:$H$34,8,0)</f>
        <v>#REF!</v>
      </c>
      <c r="P201" s="58" t="e">
        <f t="shared" si="114"/>
        <v>#REF!</v>
      </c>
      <c r="Q201" s="59" t="e">
        <f t="shared" si="115"/>
        <v>#REF!</v>
      </c>
      <c r="R201" s="58" t="e">
        <f t="shared" si="113"/>
        <v>#REF!</v>
      </c>
      <c r="S201" s="62" t="e">
        <f t="shared" si="116"/>
        <v>#REF!</v>
      </c>
      <c r="T201" s="63" t="e">
        <f t="shared" si="117"/>
        <v>#REF!</v>
      </c>
      <c r="U201" s="59" t="e">
        <f t="shared" si="118"/>
        <v>#REF!</v>
      </c>
      <c r="V201" s="5"/>
      <c r="X201" s="31" t="e">
        <f>(C201+D201)*'Building Information'!E$33</f>
        <v>#REF!</v>
      </c>
      <c r="Y201" s="31" t="e">
        <f>(C201+D201)*'Building Information'!E$33</f>
        <v>#REF!</v>
      </c>
      <c r="Z201" s="31" t="e">
        <f>((C201+D201)-(J201+K201))*'Building Information'!E$33</f>
        <v>#REF!</v>
      </c>
      <c r="AA201" s="31" t="e">
        <f>((C201+D201)-(J201+K201))*'Building Information'!E$33</f>
        <v>#REF!</v>
      </c>
      <c r="AB201" s="31"/>
      <c r="AC201" s="31"/>
      <c r="AD201" s="31"/>
      <c r="AE201" s="90"/>
    </row>
    <row r="202" spans="1:31" x14ac:dyDescent="0.35">
      <c r="B202" s="5" t="e">
        <f>#REF!</f>
        <v>#REF!</v>
      </c>
      <c r="C202" s="15" t="e">
        <f>#REF!</f>
        <v>#REF!</v>
      </c>
      <c r="D202" s="15" t="e">
        <f>#REF!</f>
        <v>#REF!</v>
      </c>
      <c r="E202" s="16" t="e">
        <f>#REF!</f>
        <v>#REF!</v>
      </c>
      <c r="F202" s="89" t="e">
        <f>(C202+D202)*VLOOKUP(B202,'Building Information'!$A$26:$H$34,6,0)</f>
        <v>#REF!</v>
      </c>
      <c r="G202" s="31" t="e">
        <f>(C202+D202)*VLOOKUP(B202,'Building Information'!$A$26:$H$34,7,0)</f>
        <v>#REF!</v>
      </c>
      <c r="H202" s="90" t="e">
        <f>G202*VLOOKUP(B202,'Building Information'!$A$26:$H$34,8,0)</f>
        <v>#REF!</v>
      </c>
      <c r="I202" s="5" t="e">
        <f t="shared" si="111"/>
        <v>#REF!</v>
      </c>
      <c r="J202" s="15" t="e">
        <f>#REF!</f>
        <v>#REF!</v>
      </c>
      <c r="K202" s="15" t="e">
        <f>#REF!</f>
        <v>#REF!</v>
      </c>
      <c r="L202" s="16" t="e">
        <f t="shared" si="112"/>
        <v>#REF!</v>
      </c>
      <c r="M202" s="89" t="e">
        <f>(J202+K202)*VLOOKUP(I202,'Building Information'!$A$26:$H$34,6,0)</f>
        <v>#REF!</v>
      </c>
      <c r="N202" s="31" t="e">
        <f>(J202+K202)*VLOOKUP(I202,'Building Information'!$A$26:$H$34,7,0)</f>
        <v>#REF!</v>
      </c>
      <c r="O202" s="90" t="e">
        <f>N202*VLOOKUP(I202,'Building Information'!$A$26:$H$34,8,0)</f>
        <v>#REF!</v>
      </c>
      <c r="P202" s="58" t="e">
        <f t="shared" si="114"/>
        <v>#REF!</v>
      </c>
      <c r="Q202" s="59" t="e">
        <f t="shared" si="115"/>
        <v>#REF!</v>
      </c>
      <c r="R202" s="58" t="e">
        <f t="shared" si="113"/>
        <v>#REF!</v>
      </c>
      <c r="S202" s="62" t="e">
        <f t="shared" si="116"/>
        <v>#REF!</v>
      </c>
      <c r="T202" s="63" t="e">
        <f t="shared" si="117"/>
        <v>#REF!</v>
      </c>
      <c r="U202" s="59" t="e">
        <f t="shared" si="118"/>
        <v>#REF!</v>
      </c>
      <c r="V202" s="5"/>
      <c r="X202" s="31" t="e">
        <f>(C202+D202)*'Building Information'!E$34</f>
        <v>#REF!</v>
      </c>
      <c r="Y202" s="31" t="e">
        <f>(C202+D202)*'Building Information'!E$34</f>
        <v>#REF!</v>
      </c>
      <c r="Z202" s="31" t="e">
        <f>((C202+D202)-(J202+K202))*'Building Information'!E$34</f>
        <v>#REF!</v>
      </c>
      <c r="AA202" s="31" t="e">
        <f>((C202+D202)-(J202+K202))*'Building Information'!E$34</f>
        <v>#REF!</v>
      </c>
      <c r="AB202" s="31"/>
      <c r="AC202" s="31"/>
      <c r="AD202" s="31"/>
      <c r="AE202" s="90"/>
    </row>
    <row r="203" spans="1:31" x14ac:dyDescent="0.35">
      <c r="B203" s="6"/>
      <c r="C203" s="7"/>
      <c r="D203" s="7"/>
      <c r="E203" s="8"/>
      <c r="F203" s="91" t="e">
        <f>SUM(F193:F202)</f>
        <v>#REF!</v>
      </c>
      <c r="G203" s="92" t="e">
        <f t="shared" ref="G203:H203" si="119">SUM(G193:G202)</f>
        <v>#REF!</v>
      </c>
      <c r="H203" s="93" t="e">
        <f t="shared" si="119"/>
        <v>#REF!</v>
      </c>
      <c r="I203" s="7"/>
      <c r="J203" s="7"/>
      <c r="K203" s="7"/>
      <c r="L203" s="8"/>
      <c r="M203" s="91" t="e">
        <f>SUM(M193:M202)</f>
        <v>#REF!</v>
      </c>
      <c r="N203" s="92" t="e">
        <f>SUM(N193:N202)</f>
        <v>#REF!</v>
      </c>
      <c r="O203" s="93" t="e">
        <f>SUM(O193:O202)</f>
        <v>#REF!</v>
      </c>
      <c r="P203" s="60" t="e">
        <f t="shared" si="114"/>
        <v>#REF!</v>
      </c>
      <c r="Q203" s="61" t="e">
        <f>IF(F203=0,0,(F203-M203)/F203*100)</f>
        <v>#REF!</v>
      </c>
      <c r="R203" s="60" t="e">
        <f>(G203-N203)</f>
        <v>#REF!</v>
      </c>
      <c r="S203" s="61" t="e">
        <f>IF(G203=0,0,(G203-N203)/G203*100)</f>
        <v>#REF!</v>
      </c>
      <c r="T203" s="60" t="e">
        <f>(H203-O203)</f>
        <v>#REF!</v>
      </c>
      <c r="U203" s="61" t="e">
        <f>IF(H203=0,0,(H203-O203)/H203*100)</f>
        <v>#REF!</v>
      </c>
      <c r="V203" s="6"/>
      <c r="W203" s="7"/>
      <c r="X203" s="92" t="e">
        <f>SUM(X193:X202)</f>
        <v>#REF!</v>
      </c>
      <c r="Y203" s="92" t="e">
        <f>SUM(Y193:Y202)</f>
        <v>#REF!</v>
      </c>
      <c r="Z203" s="92" t="e">
        <f>SUM(Z193:Z202)</f>
        <v>#REF!</v>
      </c>
      <c r="AA203" s="92" t="e">
        <f>SUM(AA193:AA202)</f>
        <v>#REF!</v>
      </c>
      <c r="AB203" s="92" t="e">
        <f>Z203/$V$7</f>
        <v>#REF!</v>
      </c>
      <c r="AC203" s="92" t="e">
        <f>AA203/$W$7</f>
        <v>#REF!</v>
      </c>
      <c r="AD203" s="92" t="e">
        <f>Z203/X203</f>
        <v>#REF!</v>
      </c>
      <c r="AE203" s="93" t="e">
        <f>AA203/Y203</f>
        <v>#REF!</v>
      </c>
    </row>
    <row r="205" spans="1:31" ht="18.5" x14ac:dyDescent="0.45">
      <c r="A205" s="4" t="s">
        <v>426</v>
      </c>
    </row>
    <row r="206" spans="1:31" ht="18.5" x14ac:dyDescent="0.45">
      <c r="A206" s="4"/>
      <c r="B206" t="s">
        <v>374</v>
      </c>
      <c r="I206" t="s">
        <v>375</v>
      </c>
    </row>
    <row r="207" spans="1:31" x14ac:dyDescent="0.35">
      <c r="B207" s="10" t="s">
        <v>402</v>
      </c>
      <c r="C207" s="13"/>
      <c r="D207" s="13"/>
      <c r="E207" s="12"/>
      <c r="F207" s="10" t="s">
        <v>376</v>
      </c>
      <c r="G207" s="11" t="s">
        <v>377</v>
      </c>
      <c r="H207" s="14" t="s">
        <v>378</v>
      </c>
      <c r="I207" s="11" t="s">
        <v>402</v>
      </c>
      <c r="J207" s="13"/>
      <c r="K207" s="13"/>
      <c r="L207" s="12"/>
      <c r="M207" s="10" t="s">
        <v>376</v>
      </c>
      <c r="N207" s="11" t="s">
        <v>377</v>
      </c>
      <c r="O207" s="14" t="s">
        <v>378</v>
      </c>
      <c r="P207" s="10" t="s">
        <v>379</v>
      </c>
      <c r="Q207" s="14" t="s">
        <v>380</v>
      </c>
      <c r="R207" s="10" t="s">
        <v>381</v>
      </c>
      <c r="S207" s="14" t="s">
        <v>382</v>
      </c>
      <c r="T207" s="10" t="s">
        <v>383</v>
      </c>
      <c r="U207" s="14" t="s">
        <v>384</v>
      </c>
      <c r="V207" s="104"/>
      <c r="W207" s="13"/>
      <c r="X207" s="11" t="s">
        <v>387</v>
      </c>
      <c r="Y207" s="11" t="s">
        <v>388</v>
      </c>
      <c r="Z207" s="11" t="s">
        <v>389</v>
      </c>
      <c r="AA207" s="11" t="s">
        <v>390</v>
      </c>
      <c r="AB207" s="11" t="s">
        <v>391</v>
      </c>
      <c r="AC207" s="11" t="s">
        <v>392</v>
      </c>
      <c r="AD207" s="11" t="s">
        <v>414</v>
      </c>
      <c r="AE207" s="14" t="s">
        <v>415</v>
      </c>
    </row>
    <row r="208" spans="1:31" x14ac:dyDescent="0.35">
      <c r="B208" s="5" t="e">
        <f>#REF!</f>
        <v>#REF!</v>
      </c>
      <c r="C208" s="15" t="e">
        <f>#REF!</f>
        <v>#REF!</v>
      </c>
      <c r="D208" s="15" t="e">
        <f>#REF!</f>
        <v>#REF!</v>
      </c>
      <c r="E208" s="16" t="e">
        <f>#REF!</f>
        <v>#REF!</v>
      </c>
      <c r="F208" s="89" t="e">
        <f>(C208+D208)*VLOOKUP(B208,'Building Information'!$A$26:$H$34,6,0)</f>
        <v>#REF!</v>
      </c>
      <c r="G208" s="31" t="e">
        <f>(C208+D208)*VLOOKUP(B208,'Building Information'!$A$26:$H$34,7,0)</f>
        <v>#REF!</v>
      </c>
      <c r="H208" s="90" t="e">
        <f>G208*VLOOKUP(B208,'Building Information'!$A$26:$H$34,8,0)</f>
        <v>#REF!</v>
      </c>
      <c r="I208" s="5" t="e">
        <f t="shared" ref="I208:I217" si="120">B208</f>
        <v>#REF!</v>
      </c>
      <c r="J208" s="15" t="e">
        <f>#REF!</f>
        <v>#REF!</v>
      </c>
      <c r="K208" s="15" t="e">
        <f>#REF!</f>
        <v>#REF!</v>
      </c>
      <c r="L208" s="16" t="e">
        <f t="shared" ref="L208:L217" si="121">E208</f>
        <v>#REF!</v>
      </c>
      <c r="M208" s="89" t="e">
        <f>(J208+K208)*VLOOKUP(I208,'Building Information'!$A$26:$H$34,6,0)</f>
        <v>#REF!</v>
      </c>
      <c r="N208" s="31" t="e">
        <f>(J208+K208)*VLOOKUP(I208,'Building Information'!$A$26:$H$34,7,0)</f>
        <v>#REF!</v>
      </c>
      <c r="O208" s="90" t="e">
        <f>N208*VLOOKUP(I208,'Building Information'!$A$26:$H$34,8,0)</f>
        <v>#REF!</v>
      </c>
      <c r="P208" s="58" t="e">
        <f>(F208-M208)</f>
        <v>#REF!</v>
      </c>
      <c r="Q208" s="59" t="e">
        <f>IF(F208=0,0,(F208-M208)/F208*100)</f>
        <v>#REF!</v>
      </c>
      <c r="R208" s="58" t="e">
        <f t="shared" ref="R208:R217" si="122">(G208-N208)</f>
        <v>#REF!</v>
      </c>
      <c r="S208" s="62" t="e">
        <f>IF(G208=0,0,(G208-N208)/G208*100)</f>
        <v>#REF!</v>
      </c>
      <c r="T208" s="63" t="e">
        <f>(H208-O208)</f>
        <v>#REF!</v>
      </c>
      <c r="U208" s="59" t="e">
        <f>IF(H208=0,0,(H208-O208)/H208*100)</f>
        <v>#REF!</v>
      </c>
      <c r="V208" s="5"/>
      <c r="X208" s="31" t="e">
        <f>(C208+D208)*'Building Information'!E$26</f>
        <v>#REF!</v>
      </c>
      <c r="Y208" s="31" t="e">
        <f>(C208+D208)*'Building Information'!E$26</f>
        <v>#REF!</v>
      </c>
      <c r="Z208" s="31" t="e">
        <f>((C208+D208)-(J208+K208))*'Building Information'!E$26</f>
        <v>#REF!</v>
      </c>
      <c r="AA208" s="31" t="e">
        <f>((C208+D208)-(J208+K208))*'Building Information'!E$26</f>
        <v>#REF!</v>
      </c>
      <c r="AB208" s="31"/>
      <c r="AC208" s="31"/>
      <c r="AD208" s="31"/>
      <c r="AE208" s="90"/>
    </row>
    <row r="209" spans="1:31" x14ac:dyDescent="0.35">
      <c r="B209" s="5" t="e">
        <f>#REF!</f>
        <v>#REF!</v>
      </c>
      <c r="C209" s="15" t="e">
        <f>#REF!</f>
        <v>#REF!</v>
      </c>
      <c r="D209" s="15" t="e">
        <f>#REF!</f>
        <v>#REF!</v>
      </c>
      <c r="E209" s="16" t="e">
        <f>#REF!</f>
        <v>#REF!</v>
      </c>
      <c r="F209" s="89" t="e">
        <f>(C209+D209)*VLOOKUP(B209,'Building Information'!$A$26:$H$34,6,0)</f>
        <v>#REF!</v>
      </c>
      <c r="G209" s="31" t="e">
        <f>(C209+D209)*VLOOKUP(B209,'Building Information'!$A$26:$H$34,7,0)</f>
        <v>#REF!</v>
      </c>
      <c r="H209" s="90" t="e">
        <f>G209*VLOOKUP(B209,'Building Information'!$A$26:$H$34,8,0)</f>
        <v>#REF!</v>
      </c>
      <c r="I209" s="5" t="e">
        <f t="shared" si="120"/>
        <v>#REF!</v>
      </c>
      <c r="J209" s="15" t="e">
        <f>#REF!</f>
        <v>#REF!</v>
      </c>
      <c r="K209" s="15" t="e">
        <f>#REF!</f>
        <v>#REF!</v>
      </c>
      <c r="L209" s="16" t="e">
        <f t="shared" si="121"/>
        <v>#REF!</v>
      </c>
      <c r="M209" s="89" t="e">
        <f>(J209+K209)*VLOOKUP(I209,'Building Information'!$A$26:$H$34,6,0)</f>
        <v>#REF!</v>
      </c>
      <c r="N209" s="31" t="e">
        <f>(J209+K209)*VLOOKUP(I209,'Building Information'!$A$26:$H$34,7,0)</f>
        <v>#REF!</v>
      </c>
      <c r="O209" s="90" t="e">
        <f>N209*VLOOKUP(I209,'Building Information'!$A$26:$H$34,8,0)</f>
        <v>#REF!</v>
      </c>
      <c r="P209" s="58" t="e">
        <f t="shared" ref="P209:P218" si="123">(F209-M209)</f>
        <v>#REF!</v>
      </c>
      <c r="Q209" s="59" t="e">
        <f t="shared" ref="Q209:Q217" si="124">IF(F209=0,0,(F209-M209)/F209*100)</f>
        <v>#REF!</v>
      </c>
      <c r="R209" s="58" t="e">
        <f t="shared" si="122"/>
        <v>#REF!</v>
      </c>
      <c r="S209" s="62" t="e">
        <f t="shared" ref="S209:S217" si="125">IF(G209=0,0,(G209-N209)/G209*100)</f>
        <v>#REF!</v>
      </c>
      <c r="T209" s="63" t="e">
        <f t="shared" ref="T209:T217" si="126">(H209-O209)</f>
        <v>#REF!</v>
      </c>
      <c r="U209" s="59" t="e">
        <f t="shared" ref="U209:U217" si="127">IF(H209=0,0,(H209-O209)/H209*100)</f>
        <v>#REF!</v>
      </c>
      <c r="V209" s="5"/>
      <c r="X209" s="31" t="e">
        <f>(C209+D209)*'Building Information'!E$27</f>
        <v>#REF!</v>
      </c>
      <c r="Y209" s="31" t="e">
        <f>(C209+D209)*'Building Information'!E$27</f>
        <v>#REF!</v>
      </c>
      <c r="Z209" s="31" t="e">
        <f>((C209+D209)-(J209+K209))*'Building Information'!E$27</f>
        <v>#REF!</v>
      </c>
      <c r="AA209" s="31" t="e">
        <f>((C209+D209)-(J209+K209))*'Building Information'!E$27</f>
        <v>#REF!</v>
      </c>
      <c r="AB209" s="31"/>
      <c r="AC209" s="31"/>
      <c r="AD209" s="31"/>
      <c r="AE209" s="90"/>
    </row>
    <row r="210" spans="1:31" x14ac:dyDescent="0.35">
      <c r="B210" s="5" t="e">
        <f>#REF!</f>
        <v>#REF!</v>
      </c>
      <c r="C210" s="15" t="e">
        <f>#REF!</f>
        <v>#REF!</v>
      </c>
      <c r="D210" s="15" t="e">
        <f>#REF!</f>
        <v>#REF!</v>
      </c>
      <c r="E210" s="16" t="e">
        <f>#REF!</f>
        <v>#REF!</v>
      </c>
      <c r="F210" s="89" t="e">
        <f>(C210+D210)*VLOOKUP(B210,'Building Information'!$A$26:$H$34,6,0)</f>
        <v>#REF!</v>
      </c>
      <c r="G210" s="31" t="e">
        <f>(C210+D210)*VLOOKUP(B210,'Building Information'!$A$26:$H$34,7,0)</f>
        <v>#REF!</v>
      </c>
      <c r="H210" s="90" t="e">
        <f>G210*VLOOKUP(B210,'Building Information'!$A$26:$H$34,8,0)</f>
        <v>#REF!</v>
      </c>
      <c r="I210" s="5" t="e">
        <f t="shared" si="120"/>
        <v>#REF!</v>
      </c>
      <c r="J210" s="15" t="e">
        <f>#REF!</f>
        <v>#REF!</v>
      </c>
      <c r="K210" s="15" t="e">
        <f>#REF!</f>
        <v>#REF!</v>
      </c>
      <c r="L210" s="16" t="e">
        <f t="shared" si="121"/>
        <v>#REF!</v>
      </c>
      <c r="M210" s="89" t="e">
        <f>(J210+K210)*VLOOKUP(I210,'Building Information'!$A$26:$H$34,6,0)</f>
        <v>#REF!</v>
      </c>
      <c r="N210" s="31" t="e">
        <f>(J210+K210)*VLOOKUP(I210,'Building Information'!$A$26:$H$34,7,0)</f>
        <v>#REF!</v>
      </c>
      <c r="O210" s="90" t="e">
        <f>N210*VLOOKUP(I210,'Building Information'!$A$26:$H$34,8,0)</f>
        <v>#REF!</v>
      </c>
      <c r="P210" s="58" t="e">
        <f t="shared" si="123"/>
        <v>#REF!</v>
      </c>
      <c r="Q210" s="59" t="e">
        <f t="shared" si="124"/>
        <v>#REF!</v>
      </c>
      <c r="R210" s="58" t="e">
        <f t="shared" si="122"/>
        <v>#REF!</v>
      </c>
      <c r="S210" s="62" t="e">
        <f t="shared" si="125"/>
        <v>#REF!</v>
      </c>
      <c r="T210" s="63" t="e">
        <f t="shared" si="126"/>
        <v>#REF!</v>
      </c>
      <c r="U210" s="59" t="e">
        <f t="shared" si="127"/>
        <v>#REF!</v>
      </c>
      <c r="V210" s="5"/>
      <c r="X210" s="31" t="e">
        <f>(C210+D210)*'Building Information'!E$28</f>
        <v>#REF!</v>
      </c>
      <c r="Y210" s="31" t="e">
        <f>(C210+D210)*'Building Information'!E$28</f>
        <v>#REF!</v>
      </c>
      <c r="Z210" s="31" t="e">
        <f>((C210+D210)-(J210+K210))*'Building Information'!E$28</f>
        <v>#REF!</v>
      </c>
      <c r="AA210" s="31" t="e">
        <f>((C210+D210)-(J210+K210))*'Building Information'!E$28</f>
        <v>#REF!</v>
      </c>
      <c r="AB210" s="31"/>
      <c r="AC210" s="31"/>
      <c r="AD210" s="31"/>
      <c r="AE210" s="90"/>
    </row>
    <row r="211" spans="1:31" x14ac:dyDescent="0.35">
      <c r="B211" s="5" t="e">
        <f>#REF!</f>
        <v>#REF!</v>
      </c>
      <c r="C211" s="15" t="e">
        <f>#REF!</f>
        <v>#REF!</v>
      </c>
      <c r="D211" s="15" t="e">
        <f>#REF!</f>
        <v>#REF!</v>
      </c>
      <c r="E211" s="16" t="e">
        <f>#REF!</f>
        <v>#REF!</v>
      </c>
      <c r="F211" s="89" t="e">
        <f>(C211+D211)*VLOOKUP(B211,'Building Information'!$A$26:$H$34,6,0)</f>
        <v>#REF!</v>
      </c>
      <c r="G211" s="31" t="e">
        <f>(C211+D211)*VLOOKUP(B211,'Building Information'!$A$26:$H$34,7,0)</f>
        <v>#REF!</v>
      </c>
      <c r="H211" s="90" t="e">
        <f>G211*VLOOKUP(B211,'Building Information'!$A$26:$H$34,8,0)</f>
        <v>#REF!</v>
      </c>
      <c r="I211" s="5" t="e">
        <f t="shared" si="120"/>
        <v>#REF!</v>
      </c>
      <c r="J211" s="15" t="e">
        <f>#REF!</f>
        <v>#REF!</v>
      </c>
      <c r="K211" s="15" t="e">
        <f>#REF!</f>
        <v>#REF!</v>
      </c>
      <c r="L211" s="16" t="e">
        <f t="shared" si="121"/>
        <v>#REF!</v>
      </c>
      <c r="M211" s="89" t="e">
        <f>(J211+K211)*VLOOKUP(I211,'Building Information'!$A$26:$H$34,6,0)</f>
        <v>#REF!</v>
      </c>
      <c r="N211" s="31" t="e">
        <f>(J211+K211)*VLOOKUP(I211,'Building Information'!$A$26:$H$34,7,0)</f>
        <v>#REF!</v>
      </c>
      <c r="O211" s="90" t="e">
        <f>N211*VLOOKUP(I211,'Building Information'!$A$26:$H$34,8,0)</f>
        <v>#REF!</v>
      </c>
      <c r="P211" s="58" t="e">
        <f t="shared" si="123"/>
        <v>#REF!</v>
      </c>
      <c r="Q211" s="59" t="e">
        <f t="shared" si="124"/>
        <v>#REF!</v>
      </c>
      <c r="R211" s="58" t="e">
        <f t="shared" si="122"/>
        <v>#REF!</v>
      </c>
      <c r="S211" s="62" t="e">
        <f t="shared" si="125"/>
        <v>#REF!</v>
      </c>
      <c r="T211" s="63" t="e">
        <f t="shared" si="126"/>
        <v>#REF!</v>
      </c>
      <c r="U211" s="59" t="e">
        <f t="shared" si="127"/>
        <v>#REF!</v>
      </c>
      <c r="V211" s="5"/>
      <c r="X211" s="31" t="e">
        <f>(C211+D211)*'Building Information'!E$29</f>
        <v>#REF!</v>
      </c>
      <c r="Y211" s="31" t="e">
        <f>(C211+D211)*'Building Information'!E$29</f>
        <v>#REF!</v>
      </c>
      <c r="Z211" s="31" t="e">
        <f>((C211+D211)-(J211+K211))*'Building Information'!E$29</f>
        <v>#REF!</v>
      </c>
      <c r="AA211" s="31" t="e">
        <f>((C211+D211)-(J211+K211))*'Building Information'!E$29</f>
        <v>#REF!</v>
      </c>
      <c r="AB211" s="31"/>
      <c r="AC211" s="31"/>
      <c r="AD211" s="31"/>
      <c r="AE211" s="90"/>
    </row>
    <row r="212" spans="1:31" x14ac:dyDescent="0.35">
      <c r="B212" s="5" t="e">
        <f>#REF!</f>
        <v>#REF!</v>
      </c>
      <c r="C212" s="15" t="e">
        <f>#REF!</f>
        <v>#REF!</v>
      </c>
      <c r="D212" s="15" t="e">
        <f>#REF!</f>
        <v>#REF!</v>
      </c>
      <c r="E212" s="16" t="e">
        <f>#REF!</f>
        <v>#REF!</v>
      </c>
      <c r="F212" s="89" t="e">
        <f>(C212+D212)*VLOOKUP(B212,'Building Information'!$A$26:$H$34,6,0)</f>
        <v>#REF!</v>
      </c>
      <c r="G212" s="31" t="e">
        <f>(C212+D212)*VLOOKUP(B212,'Building Information'!$A$26:$H$34,7,0)</f>
        <v>#REF!</v>
      </c>
      <c r="H212" s="90" t="e">
        <f>G212*VLOOKUP(B212,'Building Information'!$A$26:$H$34,8,0)</f>
        <v>#REF!</v>
      </c>
      <c r="I212" s="5" t="e">
        <f t="shared" si="120"/>
        <v>#REF!</v>
      </c>
      <c r="J212" s="15" t="e">
        <f>#REF!</f>
        <v>#REF!</v>
      </c>
      <c r="K212" s="15" t="e">
        <f>#REF!</f>
        <v>#REF!</v>
      </c>
      <c r="L212" s="16" t="e">
        <f t="shared" si="121"/>
        <v>#REF!</v>
      </c>
      <c r="M212" s="89" t="e">
        <f>(J212+K212)*VLOOKUP(I212,'Building Information'!$A$26:$H$34,6,0)</f>
        <v>#REF!</v>
      </c>
      <c r="N212" s="31" t="e">
        <f>(J212+K212)*VLOOKUP(I212,'Building Information'!$A$26:$H$34,7,0)</f>
        <v>#REF!</v>
      </c>
      <c r="O212" s="90" t="e">
        <f>N212*VLOOKUP(I212,'Building Information'!$A$26:$H$34,8,0)</f>
        <v>#REF!</v>
      </c>
      <c r="P212" s="58" t="e">
        <f t="shared" si="123"/>
        <v>#REF!</v>
      </c>
      <c r="Q212" s="59" t="e">
        <f t="shared" si="124"/>
        <v>#REF!</v>
      </c>
      <c r="R212" s="58" t="e">
        <f t="shared" si="122"/>
        <v>#REF!</v>
      </c>
      <c r="S212" s="62" t="e">
        <f t="shared" si="125"/>
        <v>#REF!</v>
      </c>
      <c r="T212" s="63" t="e">
        <f t="shared" si="126"/>
        <v>#REF!</v>
      </c>
      <c r="U212" s="59" t="e">
        <f t="shared" si="127"/>
        <v>#REF!</v>
      </c>
      <c r="V212" s="5"/>
      <c r="X212" s="31" t="e">
        <f>(C212+D212)*'Building Information'!#REF!</f>
        <v>#REF!</v>
      </c>
      <c r="Y212" s="31" t="e">
        <f>(C212+D212)*'Building Information'!#REF!</f>
        <v>#REF!</v>
      </c>
      <c r="Z212" s="31" t="e">
        <f>((C212+D212)-(J212+K212))*'Building Information'!#REF!</f>
        <v>#REF!</v>
      </c>
      <c r="AA212" s="31" t="e">
        <f>((C212+D212)-(J212+K212))*'Building Information'!#REF!</f>
        <v>#REF!</v>
      </c>
      <c r="AB212" s="31"/>
      <c r="AC212" s="31"/>
      <c r="AD212" s="31"/>
      <c r="AE212" s="90"/>
    </row>
    <row r="213" spans="1:31" x14ac:dyDescent="0.35">
      <c r="B213" s="5" t="e">
        <f>#REF!</f>
        <v>#REF!</v>
      </c>
      <c r="C213" s="15" t="e">
        <f>#REF!</f>
        <v>#REF!</v>
      </c>
      <c r="D213" s="15" t="e">
        <f>#REF!</f>
        <v>#REF!</v>
      </c>
      <c r="E213" s="16" t="e">
        <f>#REF!</f>
        <v>#REF!</v>
      </c>
      <c r="F213" s="89" t="e">
        <f>(C213+D213)*VLOOKUP(B213,'Building Information'!$A$26:$H$34,6,0)</f>
        <v>#REF!</v>
      </c>
      <c r="G213" s="31" t="e">
        <f>(C213+D213)*VLOOKUP(B213,'Building Information'!$A$26:$H$34,7,0)</f>
        <v>#REF!</v>
      </c>
      <c r="H213" s="90" t="e">
        <f>G213*VLOOKUP(B213,'Building Information'!$A$26:$H$34,8,0)</f>
        <v>#REF!</v>
      </c>
      <c r="I213" s="5" t="e">
        <f t="shared" si="120"/>
        <v>#REF!</v>
      </c>
      <c r="J213" s="15" t="e">
        <f>#REF!</f>
        <v>#REF!</v>
      </c>
      <c r="K213" s="15" t="e">
        <f>#REF!</f>
        <v>#REF!</v>
      </c>
      <c r="L213" s="16" t="e">
        <f t="shared" si="121"/>
        <v>#REF!</v>
      </c>
      <c r="M213" s="89" t="e">
        <f>(J213+K213)*VLOOKUP(I213,'Building Information'!$A$26:$H$34,6,0)</f>
        <v>#REF!</v>
      </c>
      <c r="N213" s="31" t="e">
        <f>(J213+K213)*VLOOKUP(I213,'Building Information'!$A$26:$H$34,7,0)</f>
        <v>#REF!</v>
      </c>
      <c r="O213" s="90" t="e">
        <f>N213*VLOOKUP(I213,'Building Information'!$A$26:$H$34,8,0)</f>
        <v>#REF!</v>
      </c>
      <c r="P213" s="58" t="e">
        <f t="shared" si="123"/>
        <v>#REF!</v>
      </c>
      <c r="Q213" s="59" t="e">
        <f t="shared" si="124"/>
        <v>#REF!</v>
      </c>
      <c r="R213" s="58" t="e">
        <f t="shared" si="122"/>
        <v>#REF!</v>
      </c>
      <c r="S213" s="62" t="e">
        <f t="shared" si="125"/>
        <v>#REF!</v>
      </c>
      <c r="T213" s="63" t="e">
        <f t="shared" si="126"/>
        <v>#REF!</v>
      </c>
      <c r="U213" s="59" t="e">
        <f t="shared" si="127"/>
        <v>#REF!</v>
      </c>
      <c r="V213" s="5"/>
      <c r="X213" s="31" t="e">
        <f>(C213+D213)*'Building Information'!E$30</f>
        <v>#REF!</v>
      </c>
      <c r="Y213" s="31"/>
      <c r="Z213" s="31" t="e">
        <f>((C213+D213)-(J213+K213))*'Building Information'!E$30</f>
        <v>#REF!</v>
      </c>
      <c r="AA213" s="31"/>
      <c r="AB213" s="31"/>
      <c r="AC213" s="31"/>
      <c r="AD213" s="31"/>
      <c r="AE213" s="90"/>
    </row>
    <row r="214" spans="1:31" x14ac:dyDescent="0.35">
      <c r="B214" s="5" t="e">
        <f>#REF!</f>
        <v>#REF!</v>
      </c>
      <c r="C214" s="15" t="e">
        <f>#REF!</f>
        <v>#REF!</v>
      </c>
      <c r="D214" s="15" t="e">
        <f>#REF!</f>
        <v>#REF!</v>
      </c>
      <c r="E214" s="16" t="e">
        <f>#REF!</f>
        <v>#REF!</v>
      </c>
      <c r="F214" s="89" t="e">
        <f>(C214+D214)*VLOOKUP(B214,'Building Information'!$A$26:$H$34,6,0)</f>
        <v>#REF!</v>
      </c>
      <c r="G214" s="31" t="e">
        <f>(C214+D214)*VLOOKUP(B214,'Building Information'!$A$26:$H$34,7,0)</f>
        <v>#REF!</v>
      </c>
      <c r="H214" s="90" t="e">
        <f>G214*VLOOKUP(B214,'Building Information'!$A$26:$H$34,8,0)</f>
        <v>#REF!</v>
      </c>
      <c r="I214" s="5" t="e">
        <f t="shared" si="120"/>
        <v>#REF!</v>
      </c>
      <c r="J214" s="15" t="e">
        <f>#REF!</f>
        <v>#REF!</v>
      </c>
      <c r="K214" s="15" t="e">
        <f>#REF!</f>
        <v>#REF!</v>
      </c>
      <c r="L214" s="16" t="e">
        <f t="shared" si="121"/>
        <v>#REF!</v>
      </c>
      <c r="M214" s="89" t="e">
        <f>(J214+K214)*VLOOKUP(I214,'Building Information'!$A$26:$H$34,6,0)</f>
        <v>#REF!</v>
      </c>
      <c r="N214" s="31" t="e">
        <f>(J214+K214)*VLOOKUP(I214,'Building Information'!$A$26:$H$34,7,0)</f>
        <v>#REF!</v>
      </c>
      <c r="O214" s="90" t="e">
        <f>N214*VLOOKUP(I214,'Building Information'!$A$26:$H$34,8,0)</f>
        <v>#REF!</v>
      </c>
      <c r="P214" s="58" t="e">
        <f t="shared" si="123"/>
        <v>#REF!</v>
      </c>
      <c r="Q214" s="59" t="e">
        <f t="shared" si="124"/>
        <v>#REF!</v>
      </c>
      <c r="R214" s="58" t="e">
        <f t="shared" si="122"/>
        <v>#REF!</v>
      </c>
      <c r="S214" s="62" t="e">
        <f t="shared" si="125"/>
        <v>#REF!</v>
      </c>
      <c r="T214" s="63" t="e">
        <f t="shared" si="126"/>
        <v>#REF!</v>
      </c>
      <c r="U214" s="59" t="e">
        <f t="shared" si="127"/>
        <v>#REF!</v>
      </c>
      <c r="V214" s="5"/>
      <c r="X214" s="31" t="e">
        <f>(C214+D214)*'Building Information'!E$31</f>
        <v>#REF!</v>
      </c>
      <c r="Y214" s="31"/>
      <c r="Z214" s="31" t="e">
        <f>((C214+D214)-(J214+K214))*'Building Information'!E$31</f>
        <v>#REF!</v>
      </c>
      <c r="AA214" s="31"/>
      <c r="AB214" s="31"/>
      <c r="AC214" s="31"/>
      <c r="AD214" s="31"/>
      <c r="AE214" s="90"/>
    </row>
    <row r="215" spans="1:31" x14ac:dyDescent="0.35">
      <c r="B215" s="5" t="e">
        <f>#REF!</f>
        <v>#REF!</v>
      </c>
      <c r="C215" s="15" t="e">
        <f>#REF!</f>
        <v>#REF!</v>
      </c>
      <c r="D215" s="15" t="e">
        <f>#REF!</f>
        <v>#REF!</v>
      </c>
      <c r="E215" s="16" t="e">
        <f>#REF!</f>
        <v>#REF!</v>
      </c>
      <c r="F215" s="89" t="e">
        <f>(C215+D215)*VLOOKUP(B215,'Building Information'!$A$26:$H$34,6,0)</f>
        <v>#REF!</v>
      </c>
      <c r="G215" s="31" t="e">
        <f>(C215+D215)*VLOOKUP(B215,'Building Information'!$A$26:$H$34,7,0)</f>
        <v>#REF!</v>
      </c>
      <c r="H215" s="90" t="e">
        <f>G215*VLOOKUP(B215,'Building Information'!$A$26:$H$34,8,0)</f>
        <v>#REF!</v>
      </c>
      <c r="I215" s="5" t="e">
        <f t="shared" si="120"/>
        <v>#REF!</v>
      </c>
      <c r="J215" s="15" t="e">
        <f>#REF!</f>
        <v>#REF!</v>
      </c>
      <c r="K215" s="15" t="e">
        <f>#REF!</f>
        <v>#REF!</v>
      </c>
      <c r="L215" s="16" t="e">
        <f t="shared" si="121"/>
        <v>#REF!</v>
      </c>
      <c r="M215" s="89" t="e">
        <f>(J215+K215)*VLOOKUP(I215,'Building Information'!$A$26:$H$34,6,0)</f>
        <v>#REF!</v>
      </c>
      <c r="N215" s="31" t="e">
        <f>(J215+K215)*VLOOKUP(I215,'Building Information'!$A$26:$H$34,7,0)</f>
        <v>#REF!</v>
      </c>
      <c r="O215" s="90" t="e">
        <f>N215*VLOOKUP(I215,'Building Information'!$A$26:$H$34,8,0)</f>
        <v>#REF!</v>
      </c>
      <c r="P215" s="58" t="e">
        <f t="shared" si="123"/>
        <v>#REF!</v>
      </c>
      <c r="Q215" s="59" t="e">
        <f t="shared" si="124"/>
        <v>#REF!</v>
      </c>
      <c r="R215" s="58" t="e">
        <f t="shared" si="122"/>
        <v>#REF!</v>
      </c>
      <c r="S215" s="62" t="e">
        <f t="shared" si="125"/>
        <v>#REF!</v>
      </c>
      <c r="T215" s="63" t="e">
        <f t="shared" si="126"/>
        <v>#REF!</v>
      </c>
      <c r="U215" s="59" t="e">
        <f t="shared" si="127"/>
        <v>#REF!</v>
      </c>
      <c r="V215" s="5"/>
      <c r="X215" s="31" t="e">
        <f>(C215+D215)*'Building Information'!E$32</f>
        <v>#REF!</v>
      </c>
      <c r="Y215" s="31" t="e">
        <f>(C215+D215)*'Building Information'!E$32</f>
        <v>#REF!</v>
      </c>
      <c r="Z215" s="31" t="e">
        <f>((C215+D215)-(J215+K215))*'Building Information'!E$32</f>
        <v>#REF!</v>
      </c>
      <c r="AA215" s="31" t="e">
        <f>((C215+D215)-(J215+K215))*'Building Information'!E$32</f>
        <v>#REF!</v>
      </c>
      <c r="AB215" s="31"/>
      <c r="AC215" s="31"/>
      <c r="AD215" s="31"/>
      <c r="AE215" s="90"/>
    </row>
    <row r="216" spans="1:31" x14ac:dyDescent="0.35">
      <c r="B216" s="5" t="e">
        <f>#REF!</f>
        <v>#REF!</v>
      </c>
      <c r="C216" s="15" t="e">
        <f>#REF!</f>
        <v>#REF!</v>
      </c>
      <c r="D216" s="15" t="e">
        <f>#REF!</f>
        <v>#REF!</v>
      </c>
      <c r="E216" s="16" t="e">
        <f>#REF!</f>
        <v>#REF!</v>
      </c>
      <c r="F216" s="89" t="e">
        <f>(C216+D216)*VLOOKUP(B216,'Building Information'!$A$26:$H$34,6,0)</f>
        <v>#REF!</v>
      </c>
      <c r="G216" s="31" t="e">
        <f>(C216+D216)*VLOOKUP(B216,'Building Information'!$A$26:$H$34,7,0)</f>
        <v>#REF!</v>
      </c>
      <c r="H216" s="90" t="e">
        <f>G216*VLOOKUP(B216,'Building Information'!$A$26:$H$34,8,0)</f>
        <v>#REF!</v>
      </c>
      <c r="I216" s="5" t="e">
        <f t="shared" si="120"/>
        <v>#REF!</v>
      </c>
      <c r="J216" s="15" t="e">
        <f>#REF!</f>
        <v>#REF!</v>
      </c>
      <c r="K216" s="15" t="e">
        <f>#REF!</f>
        <v>#REF!</v>
      </c>
      <c r="L216" s="16" t="e">
        <f t="shared" si="121"/>
        <v>#REF!</v>
      </c>
      <c r="M216" s="89" t="e">
        <f>(J216+K216)*VLOOKUP(I216,'Building Information'!$A$26:$H$34,6,0)</f>
        <v>#REF!</v>
      </c>
      <c r="N216" s="31" t="e">
        <f>(J216+K216)*VLOOKUP(I216,'Building Information'!$A$26:$H$34,7,0)</f>
        <v>#REF!</v>
      </c>
      <c r="O216" s="90" t="e">
        <f>N216*VLOOKUP(I216,'Building Information'!$A$26:$H$34,8,0)</f>
        <v>#REF!</v>
      </c>
      <c r="P216" s="58" t="e">
        <f t="shared" si="123"/>
        <v>#REF!</v>
      </c>
      <c r="Q216" s="59" t="e">
        <f t="shared" si="124"/>
        <v>#REF!</v>
      </c>
      <c r="R216" s="58" t="e">
        <f t="shared" si="122"/>
        <v>#REF!</v>
      </c>
      <c r="S216" s="62" t="e">
        <f t="shared" si="125"/>
        <v>#REF!</v>
      </c>
      <c r="T216" s="63" t="e">
        <f t="shared" si="126"/>
        <v>#REF!</v>
      </c>
      <c r="U216" s="59" t="e">
        <f t="shared" si="127"/>
        <v>#REF!</v>
      </c>
      <c r="V216" s="5"/>
      <c r="X216" s="31" t="e">
        <f>(C216+D216)*'Building Information'!E$33</f>
        <v>#REF!</v>
      </c>
      <c r="Y216" s="31" t="e">
        <f>(C216+D216)*'Building Information'!E$33</f>
        <v>#REF!</v>
      </c>
      <c r="Z216" s="31" t="e">
        <f>((C216+D216)-(J216+K216))*'Building Information'!E$33</f>
        <v>#REF!</v>
      </c>
      <c r="AA216" s="31" t="e">
        <f>((C216+D216)-(J216+K216))*'Building Information'!E$33</f>
        <v>#REF!</v>
      </c>
      <c r="AB216" s="31"/>
      <c r="AC216" s="31"/>
      <c r="AD216" s="31"/>
      <c r="AE216" s="90"/>
    </row>
    <row r="217" spans="1:31" x14ac:dyDescent="0.35">
      <c r="B217" s="5" t="e">
        <f>#REF!</f>
        <v>#REF!</v>
      </c>
      <c r="C217" s="15" t="e">
        <f>#REF!</f>
        <v>#REF!</v>
      </c>
      <c r="D217" s="15" t="e">
        <f>#REF!</f>
        <v>#REF!</v>
      </c>
      <c r="E217" s="16" t="e">
        <f>#REF!</f>
        <v>#REF!</v>
      </c>
      <c r="F217" s="89" t="e">
        <f>(C217+D217)*VLOOKUP(B217,'Building Information'!$A$26:$H$34,6,0)</f>
        <v>#REF!</v>
      </c>
      <c r="G217" s="31" t="e">
        <f>(C217+D217)*VLOOKUP(B217,'Building Information'!$A$26:$H$34,7,0)</f>
        <v>#REF!</v>
      </c>
      <c r="H217" s="90" t="e">
        <f>G217*VLOOKUP(B217,'Building Information'!$A$26:$H$34,8,0)</f>
        <v>#REF!</v>
      </c>
      <c r="I217" s="5" t="e">
        <f t="shared" si="120"/>
        <v>#REF!</v>
      </c>
      <c r="J217" s="15" t="e">
        <f>#REF!</f>
        <v>#REF!</v>
      </c>
      <c r="K217" s="15" t="e">
        <f>#REF!</f>
        <v>#REF!</v>
      </c>
      <c r="L217" s="16" t="e">
        <f t="shared" si="121"/>
        <v>#REF!</v>
      </c>
      <c r="M217" s="89" t="e">
        <f>(J217+K217)*VLOOKUP(I217,'Building Information'!$A$26:$H$34,6,0)</f>
        <v>#REF!</v>
      </c>
      <c r="N217" s="31" t="e">
        <f>(J217+K217)*VLOOKUP(I217,'Building Information'!$A$26:$H$34,7,0)</f>
        <v>#REF!</v>
      </c>
      <c r="O217" s="90" t="e">
        <f>N217*VLOOKUP(I217,'Building Information'!$A$26:$H$34,8,0)</f>
        <v>#REF!</v>
      </c>
      <c r="P217" s="58" t="e">
        <f t="shared" si="123"/>
        <v>#REF!</v>
      </c>
      <c r="Q217" s="59" t="e">
        <f t="shared" si="124"/>
        <v>#REF!</v>
      </c>
      <c r="R217" s="58" t="e">
        <f t="shared" si="122"/>
        <v>#REF!</v>
      </c>
      <c r="S217" s="62" t="e">
        <f t="shared" si="125"/>
        <v>#REF!</v>
      </c>
      <c r="T217" s="63" t="e">
        <f t="shared" si="126"/>
        <v>#REF!</v>
      </c>
      <c r="U217" s="59" t="e">
        <f t="shared" si="127"/>
        <v>#REF!</v>
      </c>
      <c r="V217" s="5"/>
      <c r="X217" s="31" t="e">
        <f>(C217+D217)*'Building Information'!E$34</f>
        <v>#REF!</v>
      </c>
      <c r="Y217" s="31" t="e">
        <f>(C217+D217)*'Building Information'!E$34</f>
        <v>#REF!</v>
      </c>
      <c r="Z217" s="31" t="e">
        <f>((C217+D217)-(J217+K217))*'Building Information'!E$34</f>
        <v>#REF!</v>
      </c>
      <c r="AA217" s="31" t="e">
        <f>((C217+D217)-(J217+K217))*'Building Information'!E$34</f>
        <v>#REF!</v>
      </c>
      <c r="AB217" s="31"/>
      <c r="AC217" s="31"/>
      <c r="AD217" s="31"/>
      <c r="AE217" s="90"/>
    </row>
    <row r="218" spans="1:31" x14ac:dyDescent="0.35">
      <c r="B218" s="6"/>
      <c r="C218" s="7"/>
      <c r="D218" s="7"/>
      <c r="E218" s="8"/>
      <c r="F218" s="91" t="e">
        <f>SUM(F208:F217)</f>
        <v>#REF!</v>
      </c>
      <c r="G218" s="92" t="e">
        <f t="shared" ref="G218:H218" si="128">SUM(G208:G217)</f>
        <v>#REF!</v>
      </c>
      <c r="H218" s="93" t="e">
        <f t="shared" si="128"/>
        <v>#REF!</v>
      </c>
      <c r="I218" s="7"/>
      <c r="J218" s="7"/>
      <c r="K218" s="7"/>
      <c r="L218" s="8"/>
      <c r="M218" s="91" t="e">
        <f>SUM(M208:M217)</f>
        <v>#REF!</v>
      </c>
      <c r="N218" s="92" t="e">
        <f>SUM(N208:N217)</f>
        <v>#REF!</v>
      </c>
      <c r="O218" s="93" t="e">
        <f>SUM(O208:O217)</f>
        <v>#REF!</v>
      </c>
      <c r="P218" s="60" t="e">
        <f t="shared" si="123"/>
        <v>#REF!</v>
      </c>
      <c r="Q218" s="61" t="e">
        <f>IF(F218=0,0,(F218-M218)/F218*100)</f>
        <v>#REF!</v>
      </c>
      <c r="R218" s="60" t="e">
        <f>(G218-N218)</f>
        <v>#REF!</v>
      </c>
      <c r="S218" s="61" t="e">
        <f>IF(G218=0,0,(G218-N218)/G218*100)</f>
        <v>#REF!</v>
      </c>
      <c r="T218" s="60" t="e">
        <f>(H218-O218)</f>
        <v>#REF!</v>
      </c>
      <c r="U218" s="61" t="e">
        <f>IF(H218=0,0,(H218-O218)/H218*100)</f>
        <v>#REF!</v>
      </c>
      <c r="V218" s="6"/>
      <c r="W218" s="7"/>
      <c r="X218" s="92" t="e">
        <f>SUM(X208:X217)</f>
        <v>#REF!</v>
      </c>
      <c r="Y218" s="92" t="e">
        <f>SUM(Y208:Y217)</f>
        <v>#REF!</v>
      </c>
      <c r="Z218" s="92" t="e">
        <f>SUM(Z208:Z217)</f>
        <v>#REF!</v>
      </c>
      <c r="AA218" s="92" t="e">
        <f>SUM(AA208:AA217)</f>
        <v>#REF!</v>
      </c>
      <c r="AB218" s="92" t="e">
        <f>Z218/$V$7</f>
        <v>#REF!</v>
      </c>
      <c r="AC218" s="92" t="e">
        <f>AA218/$W$7</f>
        <v>#REF!</v>
      </c>
      <c r="AD218" s="92" t="e">
        <f>Z218/X218</f>
        <v>#REF!</v>
      </c>
      <c r="AE218" s="93" t="e">
        <f>AA218/Y218</f>
        <v>#REF!</v>
      </c>
    </row>
    <row r="220" spans="1:31" ht="18.5" x14ac:dyDescent="0.45">
      <c r="A220" s="4" t="s">
        <v>427</v>
      </c>
    </row>
    <row r="221" spans="1:31" ht="18.5" x14ac:dyDescent="0.45">
      <c r="A221" s="4"/>
      <c r="B221" t="s">
        <v>374</v>
      </c>
      <c r="I221" t="s">
        <v>375</v>
      </c>
    </row>
    <row r="222" spans="1:31" x14ac:dyDescent="0.35">
      <c r="B222" s="10" t="s">
        <v>402</v>
      </c>
      <c r="C222" s="13"/>
      <c r="D222" s="13"/>
      <c r="E222" s="12"/>
      <c r="F222" s="10" t="s">
        <v>376</v>
      </c>
      <c r="G222" s="11" t="s">
        <v>377</v>
      </c>
      <c r="H222" s="14" t="s">
        <v>378</v>
      </c>
      <c r="I222" s="11" t="s">
        <v>402</v>
      </c>
      <c r="J222" s="13"/>
      <c r="K222" s="13"/>
      <c r="L222" s="12"/>
      <c r="M222" s="10" t="s">
        <v>376</v>
      </c>
      <c r="N222" s="11" t="s">
        <v>377</v>
      </c>
      <c r="O222" s="14" t="s">
        <v>378</v>
      </c>
      <c r="P222" s="10" t="s">
        <v>379</v>
      </c>
      <c r="Q222" s="14" t="s">
        <v>380</v>
      </c>
      <c r="R222" s="10" t="s">
        <v>381</v>
      </c>
      <c r="S222" s="14" t="s">
        <v>382</v>
      </c>
      <c r="T222" s="10" t="s">
        <v>383</v>
      </c>
      <c r="U222" s="14" t="s">
        <v>384</v>
      </c>
      <c r="V222" s="104"/>
      <c r="W222" s="13"/>
      <c r="X222" s="11" t="s">
        <v>387</v>
      </c>
      <c r="Y222" s="11" t="s">
        <v>388</v>
      </c>
      <c r="Z222" s="11" t="s">
        <v>389</v>
      </c>
      <c r="AA222" s="11" t="s">
        <v>390</v>
      </c>
      <c r="AB222" s="11" t="s">
        <v>391</v>
      </c>
      <c r="AC222" s="11" t="s">
        <v>392</v>
      </c>
      <c r="AD222" s="11" t="s">
        <v>414</v>
      </c>
      <c r="AE222" s="14" t="s">
        <v>415</v>
      </c>
    </row>
    <row r="223" spans="1:31" x14ac:dyDescent="0.35">
      <c r="B223" s="5" t="e">
        <f>#REF!</f>
        <v>#REF!</v>
      </c>
      <c r="C223" s="15" t="e">
        <f>#REF!</f>
        <v>#REF!</v>
      </c>
      <c r="D223" s="15" t="e">
        <f>#REF!</f>
        <v>#REF!</v>
      </c>
      <c r="E223" s="16" t="e">
        <f>#REF!</f>
        <v>#REF!</v>
      </c>
      <c r="F223" s="89" t="e">
        <f>(C223+D223)*VLOOKUP(B223,'Building Information'!$A$26:$H$34,6,0)</f>
        <v>#REF!</v>
      </c>
      <c r="G223" s="31" t="e">
        <f>(C223+D223)*VLOOKUP(B223,'Building Information'!$A$26:$H$34,7,0)</f>
        <v>#REF!</v>
      </c>
      <c r="H223" s="90" t="e">
        <f>G223*VLOOKUP(B223,'Building Information'!$A$26:$H$34,8,0)</f>
        <v>#REF!</v>
      </c>
      <c r="I223" s="5" t="e">
        <f t="shared" ref="I223:I232" si="129">B223</f>
        <v>#REF!</v>
      </c>
      <c r="J223" s="15" t="e">
        <f>#REF!</f>
        <v>#REF!</v>
      </c>
      <c r="K223" s="15" t="e">
        <f>#REF!</f>
        <v>#REF!</v>
      </c>
      <c r="L223" s="16" t="e">
        <f t="shared" ref="L223:L232" si="130">E223</f>
        <v>#REF!</v>
      </c>
      <c r="M223" s="89" t="e">
        <f>(J223+K223)*VLOOKUP(I223,'Building Information'!$A$26:$H$34,6,0)</f>
        <v>#REF!</v>
      </c>
      <c r="N223" s="31" t="e">
        <f>(J223+K223)*VLOOKUP(I223,'Building Information'!$A$26:$H$34,7,0)</f>
        <v>#REF!</v>
      </c>
      <c r="O223" s="90" t="e">
        <f>N223*VLOOKUP(I223,'Building Information'!$A$26:$H$34,8,0)</f>
        <v>#REF!</v>
      </c>
      <c r="P223" s="58" t="e">
        <f>(F223-M223)</f>
        <v>#REF!</v>
      </c>
      <c r="Q223" s="59" t="e">
        <f>IF(F223=0,0,(F223-M223)/F223*100)</f>
        <v>#REF!</v>
      </c>
      <c r="R223" s="58" t="e">
        <f t="shared" ref="R223:R232" si="131">(G223-N223)</f>
        <v>#REF!</v>
      </c>
      <c r="S223" s="62" t="e">
        <f>IF(G223=0,0,(G223-N223)/G223*100)</f>
        <v>#REF!</v>
      </c>
      <c r="T223" s="63" t="e">
        <f>(H223-O223)</f>
        <v>#REF!</v>
      </c>
      <c r="U223" s="59" t="e">
        <f>IF(H223=0,0,(H223-O223)/H223*100)</f>
        <v>#REF!</v>
      </c>
      <c r="V223" s="5"/>
      <c r="X223" s="31" t="e">
        <f>(C223+D223)*'Building Information'!E$26</f>
        <v>#REF!</v>
      </c>
      <c r="Y223" s="31" t="e">
        <f>(C223+D223)*'Building Information'!E$26</f>
        <v>#REF!</v>
      </c>
      <c r="Z223" s="31" t="e">
        <f>((C223+D223)-(J223+K223))*'Building Information'!E$26</f>
        <v>#REF!</v>
      </c>
      <c r="AA223" s="31" t="e">
        <f>((C223+D223)-(J223+K223))*'Building Information'!E$26</f>
        <v>#REF!</v>
      </c>
      <c r="AB223" s="31"/>
      <c r="AC223" s="31"/>
      <c r="AD223" s="31"/>
      <c r="AE223" s="90"/>
    </row>
    <row r="224" spans="1:31" x14ac:dyDescent="0.35">
      <c r="B224" s="5" t="e">
        <f>#REF!</f>
        <v>#REF!</v>
      </c>
      <c r="C224" s="15" t="e">
        <f>#REF!</f>
        <v>#REF!</v>
      </c>
      <c r="D224" s="15" t="e">
        <f>#REF!</f>
        <v>#REF!</v>
      </c>
      <c r="E224" s="16" t="e">
        <f>#REF!</f>
        <v>#REF!</v>
      </c>
      <c r="F224" s="89" t="e">
        <f>(C224+D224)*VLOOKUP(B224,'Building Information'!$A$26:$H$34,6,0)</f>
        <v>#REF!</v>
      </c>
      <c r="G224" s="31" t="e">
        <f>(C224+D224)*VLOOKUP(B224,'Building Information'!$A$26:$H$34,7,0)</f>
        <v>#REF!</v>
      </c>
      <c r="H224" s="90" t="e">
        <f>G224*VLOOKUP(B224,'Building Information'!$A$26:$H$34,8,0)</f>
        <v>#REF!</v>
      </c>
      <c r="I224" s="5" t="e">
        <f t="shared" si="129"/>
        <v>#REF!</v>
      </c>
      <c r="J224" s="15" t="e">
        <f>#REF!</f>
        <v>#REF!</v>
      </c>
      <c r="K224" s="15" t="e">
        <f>#REF!</f>
        <v>#REF!</v>
      </c>
      <c r="L224" s="16" t="e">
        <f t="shared" si="130"/>
        <v>#REF!</v>
      </c>
      <c r="M224" s="89" t="e">
        <f>(J224+K224)*VLOOKUP(I224,'Building Information'!$A$26:$H$34,6,0)</f>
        <v>#REF!</v>
      </c>
      <c r="N224" s="31" t="e">
        <f>(J224+K224)*VLOOKUP(I224,'Building Information'!$A$26:$H$34,7,0)</f>
        <v>#REF!</v>
      </c>
      <c r="O224" s="90" t="e">
        <f>N224*VLOOKUP(I224,'Building Information'!$A$26:$H$34,8,0)</f>
        <v>#REF!</v>
      </c>
      <c r="P224" s="58" t="e">
        <f t="shared" ref="P224:P233" si="132">(F224-M224)</f>
        <v>#REF!</v>
      </c>
      <c r="Q224" s="59" t="e">
        <f t="shared" ref="Q224:Q232" si="133">IF(F224=0,0,(F224-M224)/F224*100)</f>
        <v>#REF!</v>
      </c>
      <c r="R224" s="58" t="e">
        <f t="shared" si="131"/>
        <v>#REF!</v>
      </c>
      <c r="S224" s="62" t="e">
        <f t="shared" ref="S224:S232" si="134">IF(G224=0,0,(G224-N224)/G224*100)</f>
        <v>#REF!</v>
      </c>
      <c r="T224" s="63" t="e">
        <f t="shared" ref="T224:T232" si="135">(H224-O224)</f>
        <v>#REF!</v>
      </c>
      <c r="U224" s="59" t="e">
        <f t="shared" ref="U224:U232" si="136">IF(H224=0,0,(H224-O224)/H224*100)</f>
        <v>#REF!</v>
      </c>
      <c r="V224" s="5"/>
      <c r="X224" s="31" t="e">
        <f>(C224+D224)*'Building Information'!E$27</f>
        <v>#REF!</v>
      </c>
      <c r="Y224" s="31" t="e">
        <f>(C224+D224)*'Building Information'!E$27</f>
        <v>#REF!</v>
      </c>
      <c r="Z224" s="31" t="e">
        <f>((C224+D224)-(J224+K224))*'Building Information'!E$27</f>
        <v>#REF!</v>
      </c>
      <c r="AA224" s="31" t="e">
        <f>((C224+D224)-(J224+K224))*'Building Information'!E$27</f>
        <v>#REF!</v>
      </c>
      <c r="AB224" s="31"/>
      <c r="AC224" s="31"/>
      <c r="AD224" s="31"/>
      <c r="AE224" s="90"/>
    </row>
    <row r="225" spans="1:31" x14ac:dyDescent="0.35">
      <c r="B225" s="5" t="e">
        <f>#REF!</f>
        <v>#REF!</v>
      </c>
      <c r="C225" s="15" t="e">
        <f>#REF!</f>
        <v>#REF!</v>
      </c>
      <c r="D225" s="15" t="e">
        <f>#REF!</f>
        <v>#REF!</v>
      </c>
      <c r="E225" s="16" t="e">
        <f>#REF!</f>
        <v>#REF!</v>
      </c>
      <c r="F225" s="89" t="e">
        <f>(C225+D225)*VLOOKUP(B225,'Building Information'!$A$26:$H$34,6,0)</f>
        <v>#REF!</v>
      </c>
      <c r="G225" s="31" t="e">
        <f>(C225+D225)*VLOOKUP(B225,'Building Information'!$A$26:$H$34,7,0)</f>
        <v>#REF!</v>
      </c>
      <c r="H225" s="90" t="e">
        <f>G225*VLOOKUP(B225,'Building Information'!$A$26:$H$34,8,0)</f>
        <v>#REF!</v>
      </c>
      <c r="I225" s="5" t="e">
        <f t="shared" si="129"/>
        <v>#REF!</v>
      </c>
      <c r="J225" s="15" t="e">
        <f>#REF!</f>
        <v>#REF!</v>
      </c>
      <c r="K225" s="15" t="e">
        <f>#REF!</f>
        <v>#REF!</v>
      </c>
      <c r="L225" s="16" t="e">
        <f t="shared" si="130"/>
        <v>#REF!</v>
      </c>
      <c r="M225" s="89" t="e">
        <f>(J225+K225)*VLOOKUP(I225,'Building Information'!$A$26:$H$34,6,0)</f>
        <v>#REF!</v>
      </c>
      <c r="N225" s="31" t="e">
        <f>(J225+K225)*VLOOKUP(I225,'Building Information'!$A$26:$H$34,7,0)</f>
        <v>#REF!</v>
      </c>
      <c r="O225" s="90" t="e">
        <f>N225*VLOOKUP(I225,'Building Information'!$A$26:$H$34,8,0)</f>
        <v>#REF!</v>
      </c>
      <c r="P225" s="58" t="e">
        <f t="shared" si="132"/>
        <v>#REF!</v>
      </c>
      <c r="Q225" s="59" t="e">
        <f t="shared" si="133"/>
        <v>#REF!</v>
      </c>
      <c r="R225" s="58" t="e">
        <f t="shared" si="131"/>
        <v>#REF!</v>
      </c>
      <c r="S225" s="62" t="e">
        <f t="shared" si="134"/>
        <v>#REF!</v>
      </c>
      <c r="T225" s="63" t="e">
        <f t="shared" si="135"/>
        <v>#REF!</v>
      </c>
      <c r="U225" s="59" t="e">
        <f t="shared" si="136"/>
        <v>#REF!</v>
      </c>
      <c r="V225" s="5"/>
      <c r="X225" s="31" t="e">
        <f>(C225+D225)*'Building Information'!E$28</f>
        <v>#REF!</v>
      </c>
      <c r="Y225" s="31" t="e">
        <f>(C225+D225)*'Building Information'!E$28</f>
        <v>#REF!</v>
      </c>
      <c r="Z225" s="31" t="e">
        <f>((C225+D225)-(J225+K225))*'Building Information'!E$28</f>
        <v>#REF!</v>
      </c>
      <c r="AA225" s="31" t="e">
        <f>((C225+D225)-(J225+K225))*'Building Information'!E$28</f>
        <v>#REF!</v>
      </c>
      <c r="AB225" s="31"/>
      <c r="AC225" s="31"/>
      <c r="AD225" s="31"/>
      <c r="AE225" s="90"/>
    </row>
    <row r="226" spans="1:31" x14ac:dyDescent="0.35">
      <c r="B226" s="5" t="e">
        <f>#REF!</f>
        <v>#REF!</v>
      </c>
      <c r="C226" s="15" t="e">
        <f>#REF!</f>
        <v>#REF!</v>
      </c>
      <c r="D226" s="15" t="e">
        <f>#REF!</f>
        <v>#REF!</v>
      </c>
      <c r="E226" s="16" t="e">
        <f>#REF!</f>
        <v>#REF!</v>
      </c>
      <c r="F226" s="89" t="e">
        <f>(C226+D226)*VLOOKUP(B226,'Building Information'!$A$26:$H$34,6,0)</f>
        <v>#REF!</v>
      </c>
      <c r="G226" s="31" t="e">
        <f>(C226+D226)*VLOOKUP(B226,'Building Information'!$A$26:$H$34,7,0)</f>
        <v>#REF!</v>
      </c>
      <c r="H226" s="90" t="e">
        <f>G226*VLOOKUP(B226,'Building Information'!$A$26:$H$34,8,0)</f>
        <v>#REF!</v>
      </c>
      <c r="I226" s="5" t="e">
        <f t="shared" si="129"/>
        <v>#REF!</v>
      </c>
      <c r="J226" s="15" t="e">
        <f>#REF!</f>
        <v>#REF!</v>
      </c>
      <c r="K226" s="15" t="e">
        <f>#REF!</f>
        <v>#REF!</v>
      </c>
      <c r="L226" s="16" t="e">
        <f t="shared" si="130"/>
        <v>#REF!</v>
      </c>
      <c r="M226" s="89" t="e">
        <f>(J226+K226)*VLOOKUP(I226,'Building Information'!$A$26:$H$34,6,0)</f>
        <v>#REF!</v>
      </c>
      <c r="N226" s="31" t="e">
        <f>(J226+K226)*VLOOKUP(I226,'Building Information'!$A$26:$H$34,7,0)</f>
        <v>#REF!</v>
      </c>
      <c r="O226" s="90" t="e">
        <f>N226*VLOOKUP(I226,'Building Information'!$A$26:$H$34,8,0)</f>
        <v>#REF!</v>
      </c>
      <c r="P226" s="58" t="e">
        <f t="shared" si="132"/>
        <v>#REF!</v>
      </c>
      <c r="Q226" s="59" t="e">
        <f t="shared" si="133"/>
        <v>#REF!</v>
      </c>
      <c r="R226" s="58" t="e">
        <f t="shared" si="131"/>
        <v>#REF!</v>
      </c>
      <c r="S226" s="62" t="e">
        <f t="shared" si="134"/>
        <v>#REF!</v>
      </c>
      <c r="T226" s="63" t="e">
        <f t="shared" si="135"/>
        <v>#REF!</v>
      </c>
      <c r="U226" s="59" t="e">
        <f t="shared" si="136"/>
        <v>#REF!</v>
      </c>
      <c r="V226" s="5"/>
      <c r="X226" s="31" t="e">
        <f>(C226+D226)*'Building Information'!E$29</f>
        <v>#REF!</v>
      </c>
      <c r="Y226" s="31" t="e">
        <f>(C226+D226)*'Building Information'!E$29</f>
        <v>#REF!</v>
      </c>
      <c r="Z226" s="31" t="e">
        <f>((C226+D226)-(J226+K226))*'Building Information'!E$29</f>
        <v>#REF!</v>
      </c>
      <c r="AA226" s="31" t="e">
        <f>((C226+D226)-(J226+K226))*'Building Information'!E$29</f>
        <v>#REF!</v>
      </c>
      <c r="AB226" s="31"/>
      <c r="AC226" s="31"/>
      <c r="AD226" s="31"/>
      <c r="AE226" s="90"/>
    </row>
    <row r="227" spans="1:31" x14ac:dyDescent="0.35">
      <c r="B227" s="5" t="e">
        <f>#REF!</f>
        <v>#REF!</v>
      </c>
      <c r="C227" s="15" t="e">
        <f>#REF!</f>
        <v>#REF!</v>
      </c>
      <c r="D227" s="15" t="e">
        <f>#REF!</f>
        <v>#REF!</v>
      </c>
      <c r="E227" s="16" t="e">
        <f>#REF!</f>
        <v>#REF!</v>
      </c>
      <c r="F227" s="89" t="e">
        <f>(C227+D227)*VLOOKUP(B227,'Building Information'!$A$26:$H$34,6,0)</f>
        <v>#REF!</v>
      </c>
      <c r="G227" s="31" t="e">
        <f>(C227+D227)*VLOOKUP(B227,'Building Information'!$A$26:$H$34,7,0)</f>
        <v>#REF!</v>
      </c>
      <c r="H227" s="90" t="e">
        <f>G227*VLOOKUP(B227,'Building Information'!$A$26:$H$34,8,0)</f>
        <v>#REF!</v>
      </c>
      <c r="I227" s="5" t="e">
        <f t="shared" si="129"/>
        <v>#REF!</v>
      </c>
      <c r="J227" s="15" t="e">
        <f>#REF!</f>
        <v>#REF!</v>
      </c>
      <c r="K227" s="15" t="e">
        <f>#REF!</f>
        <v>#REF!</v>
      </c>
      <c r="L227" s="16" t="e">
        <f t="shared" si="130"/>
        <v>#REF!</v>
      </c>
      <c r="M227" s="89" t="e">
        <f>(J227+K227)*VLOOKUP(I227,'Building Information'!$A$26:$H$34,6,0)</f>
        <v>#REF!</v>
      </c>
      <c r="N227" s="31" t="e">
        <f>(J227+K227)*VLOOKUP(I227,'Building Information'!$A$26:$H$34,7,0)</f>
        <v>#REF!</v>
      </c>
      <c r="O227" s="90" t="e">
        <f>N227*VLOOKUP(I227,'Building Information'!$A$26:$H$34,8,0)</f>
        <v>#REF!</v>
      </c>
      <c r="P227" s="58" t="e">
        <f t="shared" si="132"/>
        <v>#REF!</v>
      </c>
      <c r="Q227" s="59" t="e">
        <f t="shared" si="133"/>
        <v>#REF!</v>
      </c>
      <c r="R227" s="58" t="e">
        <f t="shared" si="131"/>
        <v>#REF!</v>
      </c>
      <c r="S227" s="62" t="e">
        <f t="shared" si="134"/>
        <v>#REF!</v>
      </c>
      <c r="T227" s="63" t="e">
        <f t="shared" si="135"/>
        <v>#REF!</v>
      </c>
      <c r="U227" s="59" t="e">
        <f t="shared" si="136"/>
        <v>#REF!</v>
      </c>
      <c r="V227" s="5"/>
      <c r="X227" s="31" t="e">
        <f>(C227+D227)*'Building Information'!#REF!</f>
        <v>#REF!</v>
      </c>
      <c r="Y227" s="31" t="e">
        <f>(C227+D227)*'Building Information'!#REF!</f>
        <v>#REF!</v>
      </c>
      <c r="Z227" s="31" t="e">
        <f>((C227+D227)-(J227+K227))*'Building Information'!#REF!</f>
        <v>#REF!</v>
      </c>
      <c r="AA227" s="31" t="e">
        <f>((C227+D227)-(J227+K227))*'Building Information'!#REF!</f>
        <v>#REF!</v>
      </c>
      <c r="AB227" s="31"/>
      <c r="AC227" s="31"/>
      <c r="AD227" s="31"/>
      <c r="AE227" s="90"/>
    </row>
    <row r="228" spans="1:31" x14ac:dyDescent="0.35">
      <c r="B228" s="5" t="e">
        <f>#REF!</f>
        <v>#REF!</v>
      </c>
      <c r="C228" s="15" t="e">
        <f>#REF!</f>
        <v>#REF!</v>
      </c>
      <c r="D228" s="15" t="e">
        <f>#REF!</f>
        <v>#REF!</v>
      </c>
      <c r="E228" s="16" t="e">
        <f>#REF!</f>
        <v>#REF!</v>
      </c>
      <c r="F228" s="89" t="e">
        <f>(C228+D228)*VLOOKUP(B228,'Building Information'!$A$26:$H$34,6,0)</f>
        <v>#REF!</v>
      </c>
      <c r="G228" s="31" t="e">
        <f>(C228+D228)*VLOOKUP(B228,'Building Information'!$A$26:$H$34,7,0)</f>
        <v>#REF!</v>
      </c>
      <c r="H228" s="90" t="e">
        <f>G228*VLOOKUP(B228,'Building Information'!$A$26:$H$34,8,0)</f>
        <v>#REF!</v>
      </c>
      <c r="I228" s="5" t="e">
        <f t="shared" si="129"/>
        <v>#REF!</v>
      </c>
      <c r="J228" s="15" t="e">
        <f>#REF!</f>
        <v>#REF!</v>
      </c>
      <c r="K228" s="15" t="e">
        <f>#REF!</f>
        <v>#REF!</v>
      </c>
      <c r="L228" s="16" t="e">
        <f t="shared" si="130"/>
        <v>#REF!</v>
      </c>
      <c r="M228" s="89" t="e">
        <f>(J228+K228)*VLOOKUP(I228,'Building Information'!$A$26:$H$34,6,0)</f>
        <v>#REF!</v>
      </c>
      <c r="N228" s="31" t="e">
        <f>(J228+K228)*VLOOKUP(I228,'Building Information'!$A$26:$H$34,7,0)</f>
        <v>#REF!</v>
      </c>
      <c r="O228" s="90" t="e">
        <f>N228*VLOOKUP(I228,'Building Information'!$A$26:$H$34,8,0)</f>
        <v>#REF!</v>
      </c>
      <c r="P228" s="58" t="e">
        <f t="shared" si="132"/>
        <v>#REF!</v>
      </c>
      <c r="Q228" s="59" t="e">
        <f t="shared" si="133"/>
        <v>#REF!</v>
      </c>
      <c r="R228" s="58" t="e">
        <f t="shared" si="131"/>
        <v>#REF!</v>
      </c>
      <c r="S228" s="62" t="e">
        <f t="shared" si="134"/>
        <v>#REF!</v>
      </c>
      <c r="T228" s="63" t="e">
        <f t="shared" si="135"/>
        <v>#REF!</v>
      </c>
      <c r="U228" s="59" t="e">
        <f t="shared" si="136"/>
        <v>#REF!</v>
      </c>
      <c r="V228" s="5"/>
      <c r="X228" s="31" t="e">
        <f>(C228+D228)*'Building Information'!E$30</f>
        <v>#REF!</v>
      </c>
      <c r="Y228" s="31"/>
      <c r="Z228" s="31" t="e">
        <f>((C228+D228)-(J228+K228))*'Building Information'!E$30</f>
        <v>#REF!</v>
      </c>
      <c r="AA228" s="31"/>
      <c r="AB228" s="31"/>
      <c r="AC228" s="31"/>
      <c r="AD228" s="31"/>
      <c r="AE228" s="90"/>
    </row>
    <row r="229" spans="1:31" x14ac:dyDescent="0.35">
      <c r="B229" s="5" t="e">
        <f>#REF!</f>
        <v>#REF!</v>
      </c>
      <c r="C229" s="15" t="e">
        <f>#REF!</f>
        <v>#REF!</v>
      </c>
      <c r="D229" s="15" t="e">
        <f>#REF!</f>
        <v>#REF!</v>
      </c>
      <c r="E229" s="16" t="e">
        <f>#REF!</f>
        <v>#REF!</v>
      </c>
      <c r="F229" s="89" t="e">
        <f>(C229+D229)*VLOOKUP(B229,'Building Information'!$A$26:$H$34,6,0)</f>
        <v>#REF!</v>
      </c>
      <c r="G229" s="31" t="e">
        <f>(C229+D229)*VLOOKUP(B229,'Building Information'!$A$26:$H$34,7,0)</f>
        <v>#REF!</v>
      </c>
      <c r="H229" s="90" t="e">
        <f>G229*VLOOKUP(B229,'Building Information'!$A$26:$H$34,8,0)</f>
        <v>#REF!</v>
      </c>
      <c r="I229" s="5" t="e">
        <f t="shared" si="129"/>
        <v>#REF!</v>
      </c>
      <c r="J229" s="15" t="e">
        <f>#REF!</f>
        <v>#REF!</v>
      </c>
      <c r="K229" s="15" t="e">
        <f>#REF!</f>
        <v>#REF!</v>
      </c>
      <c r="L229" s="16" t="e">
        <f t="shared" si="130"/>
        <v>#REF!</v>
      </c>
      <c r="M229" s="89" t="e">
        <f>(J229+K229)*VLOOKUP(I229,'Building Information'!$A$26:$H$34,6,0)</f>
        <v>#REF!</v>
      </c>
      <c r="N229" s="31" t="e">
        <f>(J229+K229)*VLOOKUP(I229,'Building Information'!$A$26:$H$34,7,0)</f>
        <v>#REF!</v>
      </c>
      <c r="O229" s="90" t="e">
        <f>N229*VLOOKUP(I229,'Building Information'!$A$26:$H$34,8,0)</f>
        <v>#REF!</v>
      </c>
      <c r="P229" s="58" t="e">
        <f t="shared" si="132"/>
        <v>#REF!</v>
      </c>
      <c r="Q229" s="59" t="e">
        <f t="shared" si="133"/>
        <v>#REF!</v>
      </c>
      <c r="R229" s="58" t="e">
        <f t="shared" si="131"/>
        <v>#REF!</v>
      </c>
      <c r="S229" s="62" t="e">
        <f t="shared" si="134"/>
        <v>#REF!</v>
      </c>
      <c r="T229" s="63" t="e">
        <f t="shared" si="135"/>
        <v>#REF!</v>
      </c>
      <c r="U229" s="59" t="e">
        <f t="shared" si="136"/>
        <v>#REF!</v>
      </c>
      <c r="V229" s="5"/>
      <c r="X229" s="31" t="e">
        <f>(C229+D229)*'Building Information'!E$31</f>
        <v>#REF!</v>
      </c>
      <c r="Y229" s="31"/>
      <c r="Z229" s="31" t="e">
        <f>((C229+D229)-(J229+K229))*'Building Information'!E$31</f>
        <v>#REF!</v>
      </c>
      <c r="AA229" s="31"/>
      <c r="AB229" s="31"/>
      <c r="AC229" s="31"/>
      <c r="AD229" s="31"/>
      <c r="AE229" s="90"/>
    </row>
    <row r="230" spans="1:31" x14ac:dyDescent="0.35">
      <c r="B230" s="5" t="e">
        <f>#REF!</f>
        <v>#REF!</v>
      </c>
      <c r="C230" s="15" t="e">
        <f>#REF!</f>
        <v>#REF!</v>
      </c>
      <c r="D230" s="15" t="e">
        <f>#REF!</f>
        <v>#REF!</v>
      </c>
      <c r="E230" s="16" t="e">
        <f>#REF!</f>
        <v>#REF!</v>
      </c>
      <c r="F230" s="89" t="e">
        <f>(C230+D230)*VLOOKUP(B230,'Building Information'!$A$26:$H$34,6,0)</f>
        <v>#REF!</v>
      </c>
      <c r="G230" s="31" t="e">
        <f>(C230+D230)*VLOOKUP(B230,'Building Information'!$A$26:$H$34,7,0)</f>
        <v>#REF!</v>
      </c>
      <c r="H230" s="90" t="e">
        <f>G230*VLOOKUP(B230,'Building Information'!$A$26:$H$34,8,0)</f>
        <v>#REF!</v>
      </c>
      <c r="I230" s="5" t="e">
        <f t="shared" si="129"/>
        <v>#REF!</v>
      </c>
      <c r="J230" s="15" t="e">
        <f>#REF!</f>
        <v>#REF!</v>
      </c>
      <c r="K230" s="15" t="e">
        <f>#REF!</f>
        <v>#REF!</v>
      </c>
      <c r="L230" s="16" t="e">
        <f t="shared" si="130"/>
        <v>#REF!</v>
      </c>
      <c r="M230" s="89" t="e">
        <f>(J230+K230)*VLOOKUP(I230,'Building Information'!$A$26:$H$34,6,0)</f>
        <v>#REF!</v>
      </c>
      <c r="N230" s="31" t="e">
        <f>(J230+K230)*VLOOKUP(I230,'Building Information'!$A$26:$H$34,7,0)</f>
        <v>#REF!</v>
      </c>
      <c r="O230" s="90" t="e">
        <f>N230*VLOOKUP(I230,'Building Information'!$A$26:$H$34,8,0)</f>
        <v>#REF!</v>
      </c>
      <c r="P230" s="58" t="e">
        <f t="shared" si="132"/>
        <v>#REF!</v>
      </c>
      <c r="Q230" s="59" t="e">
        <f t="shared" si="133"/>
        <v>#REF!</v>
      </c>
      <c r="R230" s="58" t="e">
        <f t="shared" si="131"/>
        <v>#REF!</v>
      </c>
      <c r="S230" s="62" t="e">
        <f t="shared" si="134"/>
        <v>#REF!</v>
      </c>
      <c r="T230" s="63" t="e">
        <f t="shared" si="135"/>
        <v>#REF!</v>
      </c>
      <c r="U230" s="59" t="e">
        <f t="shared" si="136"/>
        <v>#REF!</v>
      </c>
      <c r="V230" s="5"/>
      <c r="X230" s="31" t="e">
        <f>(C230+D230)*'Building Information'!E$32</f>
        <v>#REF!</v>
      </c>
      <c r="Y230" s="31" t="e">
        <f>(C230+D230)*'Building Information'!E$32</f>
        <v>#REF!</v>
      </c>
      <c r="Z230" s="31" t="e">
        <f>((C230+D230)-(J230+K230))*'Building Information'!E$32</f>
        <v>#REF!</v>
      </c>
      <c r="AA230" s="31" t="e">
        <f>((C230+D230)-(J230+K230))*'Building Information'!E$32</f>
        <v>#REF!</v>
      </c>
      <c r="AB230" s="31"/>
      <c r="AC230" s="31"/>
      <c r="AD230" s="31"/>
      <c r="AE230" s="90"/>
    </row>
    <row r="231" spans="1:31" x14ac:dyDescent="0.35">
      <c r="B231" s="5" t="e">
        <f>#REF!</f>
        <v>#REF!</v>
      </c>
      <c r="C231" s="15" t="e">
        <f>#REF!</f>
        <v>#REF!</v>
      </c>
      <c r="D231" s="15" t="e">
        <f>#REF!</f>
        <v>#REF!</v>
      </c>
      <c r="E231" s="16" t="e">
        <f>#REF!</f>
        <v>#REF!</v>
      </c>
      <c r="F231" s="89" t="e">
        <f>(C231+D231)*VLOOKUP(B231,'Building Information'!$A$26:$H$34,6,0)</f>
        <v>#REF!</v>
      </c>
      <c r="G231" s="31" t="e">
        <f>(C231+D231)*VLOOKUP(B231,'Building Information'!$A$26:$H$34,7,0)</f>
        <v>#REF!</v>
      </c>
      <c r="H231" s="90" t="e">
        <f>G231*VLOOKUP(B231,'Building Information'!$A$26:$H$34,8,0)</f>
        <v>#REF!</v>
      </c>
      <c r="I231" s="5" t="e">
        <f t="shared" si="129"/>
        <v>#REF!</v>
      </c>
      <c r="J231" s="15" t="e">
        <f>#REF!</f>
        <v>#REF!</v>
      </c>
      <c r="K231" s="15" t="e">
        <f>#REF!</f>
        <v>#REF!</v>
      </c>
      <c r="L231" s="16" t="e">
        <f t="shared" si="130"/>
        <v>#REF!</v>
      </c>
      <c r="M231" s="89" t="e">
        <f>(J231+K231)*VLOOKUP(I231,'Building Information'!$A$26:$H$34,6,0)</f>
        <v>#REF!</v>
      </c>
      <c r="N231" s="31" t="e">
        <f>(J231+K231)*VLOOKUP(I231,'Building Information'!$A$26:$H$34,7,0)</f>
        <v>#REF!</v>
      </c>
      <c r="O231" s="90" t="e">
        <f>N231*VLOOKUP(I231,'Building Information'!$A$26:$H$34,8,0)</f>
        <v>#REF!</v>
      </c>
      <c r="P231" s="58" t="e">
        <f t="shared" si="132"/>
        <v>#REF!</v>
      </c>
      <c r="Q231" s="59" t="e">
        <f t="shared" si="133"/>
        <v>#REF!</v>
      </c>
      <c r="R231" s="58" t="e">
        <f t="shared" si="131"/>
        <v>#REF!</v>
      </c>
      <c r="S231" s="62" t="e">
        <f t="shared" si="134"/>
        <v>#REF!</v>
      </c>
      <c r="T231" s="63" t="e">
        <f t="shared" si="135"/>
        <v>#REF!</v>
      </c>
      <c r="U231" s="59" t="e">
        <f t="shared" si="136"/>
        <v>#REF!</v>
      </c>
      <c r="V231" s="5"/>
      <c r="X231" s="31" t="e">
        <f>(C231+D231)*'Building Information'!E$33</f>
        <v>#REF!</v>
      </c>
      <c r="Y231" s="31" t="e">
        <f>(C231+D231)*'Building Information'!E$33</f>
        <v>#REF!</v>
      </c>
      <c r="Z231" s="31" t="e">
        <f>((C231+D231)-(J231+K231))*'Building Information'!E$33</f>
        <v>#REF!</v>
      </c>
      <c r="AA231" s="31" t="e">
        <f>((C231+D231)-(J231+K231))*'Building Information'!E$33</f>
        <v>#REF!</v>
      </c>
      <c r="AB231" s="31"/>
      <c r="AC231" s="31"/>
      <c r="AD231" s="31"/>
      <c r="AE231" s="90"/>
    </row>
    <row r="232" spans="1:31" x14ac:dyDescent="0.35">
      <c r="B232" s="5" t="e">
        <f>#REF!</f>
        <v>#REF!</v>
      </c>
      <c r="C232" s="15" t="e">
        <f>#REF!</f>
        <v>#REF!</v>
      </c>
      <c r="D232" s="15" t="e">
        <f>#REF!</f>
        <v>#REF!</v>
      </c>
      <c r="E232" s="16" t="e">
        <f>#REF!</f>
        <v>#REF!</v>
      </c>
      <c r="F232" s="89" t="e">
        <f>(C232+D232)*VLOOKUP(B232,'Building Information'!$A$26:$H$34,6,0)</f>
        <v>#REF!</v>
      </c>
      <c r="G232" s="31" t="e">
        <f>(C232+D232)*VLOOKUP(B232,'Building Information'!$A$26:$H$34,7,0)</f>
        <v>#REF!</v>
      </c>
      <c r="H232" s="90" t="e">
        <f>G232*VLOOKUP(B232,'Building Information'!$A$26:$H$34,8,0)</f>
        <v>#REF!</v>
      </c>
      <c r="I232" s="5" t="e">
        <f t="shared" si="129"/>
        <v>#REF!</v>
      </c>
      <c r="J232" s="15" t="e">
        <f>#REF!</f>
        <v>#REF!</v>
      </c>
      <c r="K232" s="15" t="e">
        <f>#REF!</f>
        <v>#REF!</v>
      </c>
      <c r="L232" s="16" t="e">
        <f t="shared" si="130"/>
        <v>#REF!</v>
      </c>
      <c r="M232" s="89" t="e">
        <f>(J232+K232)*VLOOKUP(I232,'Building Information'!$A$26:$H$34,6,0)</f>
        <v>#REF!</v>
      </c>
      <c r="N232" s="31" t="e">
        <f>(J232+K232)*VLOOKUP(I232,'Building Information'!$A$26:$H$34,7,0)</f>
        <v>#REF!</v>
      </c>
      <c r="O232" s="90" t="e">
        <f>N232*VLOOKUP(I232,'Building Information'!$A$26:$H$34,8,0)</f>
        <v>#REF!</v>
      </c>
      <c r="P232" s="58" t="e">
        <f t="shared" si="132"/>
        <v>#REF!</v>
      </c>
      <c r="Q232" s="59" t="e">
        <f t="shared" si="133"/>
        <v>#REF!</v>
      </c>
      <c r="R232" s="58" t="e">
        <f t="shared" si="131"/>
        <v>#REF!</v>
      </c>
      <c r="S232" s="62" t="e">
        <f t="shared" si="134"/>
        <v>#REF!</v>
      </c>
      <c r="T232" s="63" t="e">
        <f t="shared" si="135"/>
        <v>#REF!</v>
      </c>
      <c r="U232" s="59" t="e">
        <f t="shared" si="136"/>
        <v>#REF!</v>
      </c>
      <c r="V232" s="5"/>
      <c r="X232" s="31" t="e">
        <f>(C232+D232)*'Building Information'!E$34</f>
        <v>#REF!</v>
      </c>
      <c r="Y232" s="31" t="e">
        <f>(C232+D232)*'Building Information'!E$34</f>
        <v>#REF!</v>
      </c>
      <c r="Z232" s="31" t="e">
        <f>((C232+D232)-(J232+K232))*'Building Information'!E$34</f>
        <v>#REF!</v>
      </c>
      <c r="AA232" s="31" t="e">
        <f>((C232+D232)-(J232+K232))*'Building Information'!E$34</f>
        <v>#REF!</v>
      </c>
      <c r="AB232" s="31"/>
      <c r="AC232" s="31"/>
      <c r="AD232" s="31"/>
      <c r="AE232" s="90"/>
    </row>
    <row r="233" spans="1:31" x14ac:dyDescent="0.35">
      <c r="B233" s="6"/>
      <c r="C233" s="7"/>
      <c r="D233" s="7"/>
      <c r="E233" s="8"/>
      <c r="F233" s="91" t="e">
        <f>SUM(F223:F232)</f>
        <v>#REF!</v>
      </c>
      <c r="G233" s="92" t="e">
        <f t="shared" ref="G233:H233" si="137">SUM(G223:G232)</f>
        <v>#REF!</v>
      </c>
      <c r="H233" s="93" t="e">
        <f t="shared" si="137"/>
        <v>#REF!</v>
      </c>
      <c r="I233" s="7"/>
      <c r="J233" s="7"/>
      <c r="K233" s="7"/>
      <c r="L233" s="8"/>
      <c r="M233" s="91" t="e">
        <f>SUM(M223:M232)</f>
        <v>#REF!</v>
      </c>
      <c r="N233" s="92" t="e">
        <f>SUM(N223:N232)</f>
        <v>#REF!</v>
      </c>
      <c r="O233" s="93" t="e">
        <f>SUM(O223:O232)</f>
        <v>#REF!</v>
      </c>
      <c r="P233" s="60" t="e">
        <f t="shared" si="132"/>
        <v>#REF!</v>
      </c>
      <c r="Q233" s="61" t="e">
        <f>IF(F233=0,0,(F233-M233)/F233*100)</f>
        <v>#REF!</v>
      </c>
      <c r="R233" s="60" t="e">
        <f>(G233-N233)</f>
        <v>#REF!</v>
      </c>
      <c r="S233" s="61" t="e">
        <f>IF(G233=0,0,(G233-N233)/G233*100)</f>
        <v>#REF!</v>
      </c>
      <c r="T233" s="60" t="e">
        <f>(H233-O233)</f>
        <v>#REF!</v>
      </c>
      <c r="U233" s="61" t="e">
        <f>IF(H233=0,0,(H233-O233)/H233*100)</f>
        <v>#REF!</v>
      </c>
      <c r="V233" s="6"/>
      <c r="W233" s="7"/>
      <c r="X233" s="92" t="e">
        <f>SUM(X223:X232)</f>
        <v>#REF!</v>
      </c>
      <c r="Y233" s="92" t="e">
        <f>SUM(Y223:Y232)</f>
        <v>#REF!</v>
      </c>
      <c r="Z233" s="92" t="e">
        <f>SUM(Z223:Z232)</f>
        <v>#REF!</v>
      </c>
      <c r="AA233" s="92" t="e">
        <f>SUM(AA223:AA232)</f>
        <v>#REF!</v>
      </c>
      <c r="AB233" s="92" t="e">
        <f>Z233/$V$7</f>
        <v>#REF!</v>
      </c>
      <c r="AC233" s="92" t="e">
        <f>AA233/$W$7</f>
        <v>#REF!</v>
      </c>
      <c r="AD233" s="92" t="e">
        <f>Z233/X233</f>
        <v>#REF!</v>
      </c>
      <c r="AE233" s="93" t="e">
        <f>AA233/Y233</f>
        <v>#REF!</v>
      </c>
    </row>
    <row r="235" spans="1:31" ht="18.5" x14ac:dyDescent="0.45">
      <c r="A235" s="4" t="s">
        <v>428</v>
      </c>
    </row>
    <row r="236" spans="1:31" ht="18.5" x14ac:dyDescent="0.45">
      <c r="A236" s="4"/>
      <c r="B236" t="s">
        <v>374</v>
      </c>
      <c r="I236" t="s">
        <v>375</v>
      </c>
    </row>
    <row r="237" spans="1:31" x14ac:dyDescent="0.35">
      <c r="B237" s="10" t="s">
        <v>402</v>
      </c>
      <c r="C237" s="13"/>
      <c r="D237" s="13"/>
      <c r="E237" s="12"/>
      <c r="F237" s="10" t="s">
        <v>376</v>
      </c>
      <c r="G237" s="11" t="s">
        <v>377</v>
      </c>
      <c r="H237" s="14" t="s">
        <v>378</v>
      </c>
      <c r="I237" s="11" t="s">
        <v>402</v>
      </c>
      <c r="J237" s="13"/>
      <c r="K237" s="13"/>
      <c r="L237" s="12"/>
      <c r="M237" s="10" t="s">
        <v>376</v>
      </c>
      <c r="N237" s="11" t="s">
        <v>377</v>
      </c>
      <c r="O237" s="14" t="s">
        <v>378</v>
      </c>
      <c r="P237" s="10" t="s">
        <v>379</v>
      </c>
      <c r="Q237" s="14" t="s">
        <v>380</v>
      </c>
      <c r="R237" s="10" t="s">
        <v>381</v>
      </c>
      <c r="S237" s="14" t="s">
        <v>382</v>
      </c>
      <c r="T237" s="10" t="s">
        <v>383</v>
      </c>
      <c r="U237" s="14" t="s">
        <v>384</v>
      </c>
      <c r="V237" s="104"/>
      <c r="W237" s="13"/>
      <c r="X237" s="11" t="s">
        <v>387</v>
      </c>
      <c r="Y237" s="11" t="s">
        <v>388</v>
      </c>
      <c r="Z237" s="11" t="s">
        <v>389</v>
      </c>
      <c r="AA237" s="11" t="s">
        <v>390</v>
      </c>
      <c r="AB237" s="11" t="s">
        <v>391</v>
      </c>
      <c r="AC237" s="11" t="s">
        <v>392</v>
      </c>
      <c r="AD237" s="11" t="s">
        <v>414</v>
      </c>
      <c r="AE237" s="14" t="s">
        <v>415</v>
      </c>
    </row>
    <row r="238" spans="1:31" x14ac:dyDescent="0.35">
      <c r="B238" s="5" t="e">
        <f>#REF!</f>
        <v>#REF!</v>
      </c>
      <c r="C238" s="15" t="e">
        <f>#REF!</f>
        <v>#REF!</v>
      </c>
      <c r="D238" s="15" t="e">
        <f>#REF!</f>
        <v>#REF!</v>
      </c>
      <c r="E238" s="16" t="e">
        <f>#REF!</f>
        <v>#REF!</v>
      </c>
      <c r="F238" s="89" t="e">
        <f>(C238+D238)*VLOOKUP(B238,'Building Information'!$A$26:$H$34,6,0)</f>
        <v>#REF!</v>
      </c>
      <c r="G238" s="31" t="e">
        <f>(C238+D238)*VLOOKUP(B238,'Building Information'!$A$26:$H$34,7,0)</f>
        <v>#REF!</v>
      </c>
      <c r="H238" s="90" t="e">
        <f>G238*VLOOKUP(B238,'Building Information'!$A$26:$H$34,8,0)</f>
        <v>#REF!</v>
      </c>
      <c r="I238" s="5" t="e">
        <f t="shared" ref="I238:I247" si="138">B238</f>
        <v>#REF!</v>
      </c>
      <c r="J238" s="15" t="e">
        <f>#REF!</f>
        <v>#REF!</v>
      </c>
      <c r="K238" s="15" t="e">
        <f>#REF!</f>
        <v>#REF!</v>
      </c>
      <c r="L238" s="16" t="e">
        <f t="shared" ref="L238:L247" si="139">E238</f>
        <v>#REF!</v>
      </c>
      <c r="M238" s="89" t="e">
        <f>(J238+K238)*VLOOKUP(I238,'Building Information'!$A$26:$H$34,6,0)</f>
        <v>#REF!</v>
      </c>
      <c r="N238" s="31" t="e">
        <f>(J238+K238)*VLOOKUP(I238,'Building Information'!$A$26:$H$34,7,0)</f>
        <v>#REF!</v>
      </c>
      <c r="O238" s="90" t="e">
        <f>N238*VLOOKUP(I238,'Building Information'!$A$26:$H$34,8,0)</f>
        <v>#REF!</v>
      </c>
      <c r="P238" s="58" t="e">
        <f>(F238-M238)</f>
        <v>#REF!</v>
      </c>
      <c r="Q238" s="59" t="e">
        <f>IF(F238=0,0,(F238-M238)/F238*100)</f>
        <v>#REF!</v>
      </c>
      <c r="R238" s="58" t="e">
        <f t="shared" ref="R238:R247" si="140">(G238-N238)</f>
        <v>#REF!</v>
      </c>
      <c r="S238" s="62" t="e">
        <f>IF(G238=0,0,(G238-N238)/G238*100)</f>
        <v>#REF!</v>
      </c>
      <c r="T238" s="63" t="e">
        <f>(H238-O238)</f>
        <v>#REF!</v>
      </c>
      <c r="U238" s="59" t="e">
        <f>IF(H238=0,0,(H238-O238)/H238*100)</f>
        <v>#REF!</v>
      </c>
      <c r="V238" s="5"/>
      <c r="X238" s="31" t="e">
        <f>(C238+D238)*'Building Information'!E$26</f>
        <v>#REF!</v>
      </c>
      <c r="Y238" s="31" t="e">
        <f>(C238+D238)*'Building Information'!E$26</f>
        <v>#REF!</v>
      </c>
      <c r="Z238" s="31" t="e">
        <f>((C238+D238)-(J238+K238))*'Building Information'!E$26</f>
        <v>#REF!</v>
      </c>
      <c r="AA238" s="31" t="e">
        <f>((C238+D238)-(J238+K238))*'Building Information'!E$26</f>
        <v>#REF!</v>
      </c>
      <c r="AB238" s="31"/>
      <c r="AC238" s="31"/>
      <c r="AD238" s="31"/>
      <c r="AE238" s="90"/>
    </row>
    <row r="239" spans="1:31" x14ac:dyDescent="0.35">
      <c r="B239" s="5" t="e">
        <f>#REF!</f>
        <v>#REF!</v>
      </c>
      <c r="C239" s="15" t="e">
        <f>#REF!</f>
        <v>#REF!</v>
      </c>
      <c r="D239" s="15" t="e">
        <f>#REF!</f>
        <v>#REF!</v>
      </c>
      <c r="E239" s="16" t="e">
        <f>#REF!</f>
        <v>#REF!</v>
      </c>
      <c r="F239" s="89" t="e">
        <f>(C239+D239)*VLOOKUP(B239,'Building Information'!$A$26:$H$34,6,0)</f>
        <v>#REF!</v>
      </c>
      <c r="G239" s="31" t="e">
        <f>(C239+D239)*VLOOKUP(B239,'Building Information'!$A$26:$H$34,7,0)</f>
        <v>#REF!</v>
      </c>
      <c r="H239" s="90" t="e">
        <f>G239*VLOOKUP(B239,'Building Information'!$A$26:$H$34,8,0)</f>
        <v>#REF!</v>
      </c>
      <c r="I239" s="5" t="e">
        <f t="shared" si="138"/>
        <v>#REF!</v>
      </c>
      <c r="J239" s="15" t="e">
        <f>#REF!</f>
        <v>#REF!</v>
      </c>
      <c r="K239" s="15" t="e">
        <f>#REF!</f>
        <v>#REF!</v>
      </c>
      <c r="L239" s="16" t="e">
        <f t="shared" si="139"/>
        <v>#REF!</v>
      </c>
      <c r="M239" s="89" t="e">
        <f>(J239+K239)*VLOOKUP(I239,'Building Information'!$A$26:$H$34,6,0)</f>
        <v>#REF!</v>
      </c>
      <c r="N239" s="31" t="e">
        <f>(J239+K239)*VLOOKUP(I239,'Building Information'!$A$26:$H$34,7,0)</f>
        <v>#REF!</v>
      </c>
      <c r="O239" s="90" t="e">
        <f>N239*VLOOKUP(I239,'Building Information'!$A$26:$H$34,8,0)</f>
        <v>#REF!</v>
      </c>
      <c r="P239" s="58" t="e">
        <f t="shared" ref="P239:P248" si="141">(F239-M239)</f>
        <v>#REF!</v>
      </c>
      <c r="Q239" s="59" t="e">
        <f t="shared" ref="Q239:Q247" si="142">IF(F239=0,0,(F239-M239)/F239*100)</f>
        <v>#REF!</v>
      </c>
      <c r="R239" s="58" t="e">
        <f t="shared" si="140"/>
        <v>#REF!</v>
      </c>
      <c r="S239" s="62" t="e">
        <f t="shared" ref="S239:S247" si="143">IF(G239=0,0,(G239-N239)/G239*100)</f>
        <v>#REF!</v>
      </c>
      <c r="T239" s="63" t="e">
        <f t="shared" ref="T239:T247" si="144">(H239-O239)</f>
        <v>#REF!</v>
      </c>
      <c r="U239" s="59" t="e">
        <f t="shared" ref="U239:U247" si="145">IF(H239=0,0,(H239-O239)/H239*100)</f>
        <v>#REF!</v>
      </c>
      <c r="V239" s="5"/>
      <c r="X239" s="31" t="e">
        <f>(C239+D239)*'Building Information'!E$27</f>
        <v>#REF!</v>
      </c>
      <c r="Y239" s="31" t="e">
        <f>(C239+D239)*'Building Information'!E$27</f>
        <v>#REF!</v>
      </c>
      <c r="Z239" s="31" t="e">
        <f>((C239+D239)-(J239+K239))*'Building Information'!E$27</f>
        <v>#REF!</v>
      </c>
      <c r="AA239" s="31" t="e">
        <f>((C239+D239)-(J239+K239))*'Building Information'!E$27</f>
        <v>#REF!</v>
      </c>
      <c r="AB239" s="31"/>
      <c r="AC239" s="31"/>
      <c r="AD239" s="31"/>
      <c r="AE239" s="90"/>
    </row>
    <row r="240" spans="1:31" x14ac:dyDescent="0.35">
      <c r="B240" s="5" t="e">
        <f>#REF!</f>
        <v>#REF!</v>
      </c>
      <c r="C240" s="15" t="e">
        <f>#REF!</f>
        <v>#REF!</v>
      </c>
      <c r="D240" s="15" t="e">
        <f>#REF!</f>
        <v>#REF!</v>
      </c>
      <c r="E240" s="16" t="e">
        <f>#REF!</f>
        <v>#REF!</v>
      </c>
      <c r="F240" s="89" t="e">
        <f>(C240+D240)*VLOOKUP(B240,'Building Information'!$A$26:$H$34,6,0)</f>
        <v>#REF!</v>
      </c>
      <c r="G240" s="31" t="e">
        <f>(C240+D240)*VLOOKUP(B240,'Building Information'!$A$26:$H$34,7,0)</f>
        <v>#REF!</v>
      </c>
      <c r="H240" s="90" t="e">
        <f>G240*VLOOKUP(B240,'Building Information'!$A$26:$H$34,8,0)</f>
        <v>#REF!</v>
      </c>
      <c r="I240" s="5" t="e">
        <f t="shared" si="138"/>
        <v>#REF!</v>
      </c>
      <c r="J240" s="15" t="e">
        <f>#REF!</f>
        <v>#REF!</v>
      </c>
      <c r="K240" s="15" t="e">
        <f>#REF!</f>
        <v>#REF!</v>
      </c>
      <c r="L240" s="16" t="e">
        <f t="shared" si="139"/>
        <v>#REF!</v>
      </c>
      <c r="M240" s="89" t="e">
        <f>(J240+K240)*VLOOKUP(I240,'Building Information'!$A$26:$H$34,6,0)</f>
        <v>#REF!</v>
      </c>
      <c r="N240" s="31" t="e">
        <f>(J240+K240)*VLOOKUP(I240,'Building Information'!$A$26:$H$34,7,0)</f>
        <v>#REF!</v>
      </c>
      <c r="O240" s="90" t="e">
        <f>N240*VLOOKUP(I240,'Building Information'!$A$26:$H$34,8,0)</f>
        <v>#REF!</v>
      </c>
      <c r="P240" s="58" t="e">
        <f t="shared" si="141"/>
        <v>#REF!</v>
      </c>
      <c r="Q240" s="59" t="e">
        <f t="shared" si="142"/>
        <v>#REF!</v>
      </c>
      <c r="R240" s="58" t="e">
        <f t="shared" si="140"/>
        <v>#REF!</v>
      </c>
      <c r="S240" s="62" t="e">
        <f t="shared" si="143"/>
        <v>#REF!</v>
      </c>
      <c r="T240" s="63" t="e">
        <f t="shared" si="144"/>
        <v>#REF!</v>
      </c>
      <c r="U240" s="59" t="e">
        <f t="shared" si="145"/>
        <v>#REF!</v>
      </c>
      <c r="V240" s="5"/>
      <c r="X240" s="31" t="e">
        <f>(C240+D240)*'Building Information'!E$28</f>
        <v>#REF!</v>
      </c>
      <c r="Y240" s="31" t="e">
        <f>(C240+D240)*'Building Information'!E$28</f>
        <v>#REF!</v>
      </c>
      <c r="Z240" s="31" t="e">
        <f>((C240+D240)-(J240+K240))*'Building Information'!E$28</f>
        <v>#REF!</v>
      </c>
      <c r="AA240" s="31" t="e">
        <f>((C240+D240)-(J240+K240))*'Building Information'!E$28</f>
        <v>#REF!</v>
      </c>
      <c r="AB240" s="31"/>
      <c r="AC240" s="31"/>
      <c r="AD240" s="31"/>
      <c r="AE240" s="90"/>
    </row>
    <row r="241" spans="1:31" x14ac:dyDescent="0.35">
      <c r="B241" s="5" t="e">
        <f>#REF!</f>
        <v>#REF!</v>
      </c>
      <c r="C241" s="15" t="e">
        <f>#REF!</f>
        <v>#REF!</v>
      </c>
      <c r="D241" s="15" t="e">
        <f>#REF!</f>
        <v>#REF!</v>
      </c>
      <c r="E241" s="16" t="e">
        <f>#REF!</f>
        <v>#REF!</v>
      </c>
      <c r="F241" s="89" t="e">
        <f>(C241+D241)*VLOOKUP(B241,'Building Information'!$A$26:$H$34,6,0)</f>
        <v>#REF!</v>
      </c>
      <c r="G241" s="31" t="e">
        <f>(C241+D241)*VLOOKUP(B241,'Building Information'!$A$26:$H$34,7,0)</f>
        <v>#REF!</v>
      </c>
      <c r="H241" s="90" t="e">
        <f>G241*VLOOKUP(B241,'Building Information'!$A$26:$H$34,8,0)</f>
        <v>#REF!</v>
      </c>
      <c r="I241" s="5" t="e">
        <f t="shared" si="138"/>
        <v>#REF!</v>
      </c>
      <c r="J241" s="15" t="e">
        <f>#REF!</f>
        <v>#REF!</v>
      </c>
      <c r="K241" s="15" t="e">
        <f>#REF!</f>
        <v>#REF!</v>
      </c>
      <c r="L241" s="16" t="e">
        <f t="shared" si="139"/>
        <v>#REF!</v>
      </c>
      <c r="M241" s="89" t="e">
        <f>(J241+K241)*VLOOKUP(I241,'Building Information'!$A$26:$H$34,6,0)</f>
        <v>#REF!</v>
      </c>
      <c r="N241" s="31" t="e">
        <f>(J241+K241)*VLOOKUP(I241,'Building Information'!$A$26:$H$34,7,0)</f>
        <v>#REF!</v>
      </c>
      <c r="O241" s="90" t="e">
        <f>N241*VLOOKUP(I241,'Building Information'!$A$26:$H$34,8,0)</f>
        <v>#REF!</v>
      </c>
      <c r="P241" s="58" t="e">
        <f t="shared" si="141"/>
        <v>#REF!</v>
      </c>
      <c r="Q241" s="59" t="e">
        <f t="shared" si="142"/>
        <v>#REF!</v>
      </c>
      <c r="R241" s="58" t="e">
        <f t="shared" si="140"/>
        <v>#REF!</v>
      </c>
      <c r="S241" s="62" t="e">
        <f t="shared" si="143"/>
        <v>#REF!</v>
      </c>
      <c r="T241" s="63" t="e">
        <f t="shared" si="144"/>
        <v>#REF!</v>
      </c>
      <c r="U241" s="59" t="e">
        <f t="shared" si="145"/>
        <v>#REF!</v>
      </c>
      <c r="V241" s="5"/>
      <c r="X241" s="31" t="e">
        <f>(C241+D241)*'Building Information'!E$29</f>
        <v>#REF!</v>
      </c>
      <c r="Y241" s="31" t="e">
        <f>(C241+D241)*'Building Information'!E$29</f>
        <v>#REF!</v>
      </c>
      <c r="Z241" s="31" t="e">
        <f>((C241+D241)-(J241+K241))*'Building Information'!E$29</f>
        <v>#REF!</v>
      </c>
      <c r="AA241" s="31" t="e">
        <f>((C241+D241)-(J241+K241))*'Building Information'!E$29</f>
        <v>#REF!</v>
      </c>
      <c r="AB241" s="31"/>
      <c r="AC241" s="31"/>
      <c r="AD241" s="31"/>
      <c r="AE241" s="90"/>
    </row>
    <row r="242" spans="1:31" x14ac:dyDescent="0.35">
      <c r="B242" s="5" t="e">
        <f>#REF!</f>
        <v>#REF!</v>
      </c>
      <c r="C242" s="15" t="e">
        <f>#REF!</f>
        <v>#REF!</v>
      </c>
      <c r="D242" s="15" t="e">
        <f>#REF!</f>
        <v>#REF!</v>
      </c>
      <c r="E242" s="16" t="e">
        <f>#REF!</f>
        <v>#REF!</v>
      </c>
      <c r="F242" s="89" t="e">
        <f>(C242+D242)*VLOOKUP(B242,'Building Information'!$A$26:$H$34,6,0)</f>
        <v>#REF!</v>
      </c>
      <c r="G242" s="31" t="e">
        <f>(C242+D242)*VLOOKUP(B242,'Building Information'!$A$26:$H$34,7,0)</f>
        <v>#REF!</v>
      </c>
      <c r="H242" s="90" t="e">
        <f>G242*VLOOKUP(B242,'Building Information'!$A$26:$H$34,8,0)</f>
        <v>#REF!</v>
      </c>
      <c r="I242" s="5" t="e">
        <f t="shared" si="138"/>
        <v>#REF!</v>
      </c>
      <c r="J242" s="15" t="e">
        <f>#REF!</f>
        <v>#REF!</v>
      </c>
      <c r="K242" s="15" t="e">
        <f>#REF!</f>
        <v>#REF!</v>
      </c>
      <c r="L242" s="16" t="e">
        <f t="shared" si="139"/>
        <v>#REF!</v>
      </c>
      <c r="M242" s="89" t="e">
        <f>(J242+K242)*VLOOKUP(I242,'Building Information'!$A$26:$H$34,6,0)</f>
        <v>#REF!</v>
      </c>
      <c r="N242" s="31" t="e">
        <f>(J242+K242)*VLOOKUP(I242,'Building Information'!$A$26:$H$34,7,0)</f>
        <v>#REF!</v>
      </c>
      <c r="O242" s="90" t="e">
        <f>N242*VLOOKUP(I242,'Building Information'!$A$26:$H$34,8,0)</f>
        <v>#REF!</v>
      </c>
      <c r="P242" s="58" t="e">
        <f t="shared" si="141"/>
        <v>#REF!</v>
      </c>
      <c r="Q242" s="59" t="e">
        <f t="shared" si="142"/>
        <v>#REF!</v>
      </c>
      <c r="R242" s="58" t="e">
        <f t="shared" si="140"/>
        <v>#REF!</v>
      </c>
      <c r="S242" s="62" t="e">
        <f t="shared" si="143"/>
        <v>#REF!</v>
      </c>
      <c r="T242" s="63" t="e">
        <f t="shared" si="144"/>
        <v>#REF!</v>
      </c>
      <c r="U242" s="59" t="e">
        <f t="shared" si="145"/>
        <v>#REF!</v>
      </c>
      <c r="V242" s="5"/>
      <c r="X242" s="31" t="e">
        <f>(C242+D242)*'Building Information'!#REF!</f>
        <v>#REF!</v>
      </c>
      <c r="Y242" s="31" t="e">
        <f>(C242+D242)*'Building Information'!#REF!</f>
        <v>#REF!</v>
      </c>
      <c r="Z242" s="31" t="e">
        <f>((C242+D242)-(J242+K242))*'Building Information'!#REF!</f>
        <v>#REF!</v>
      </c>
      <c r="AA242" s="31" t="e">
        <f>((C242+D242)-(J242+K242))*'Building Information'!#REF!</f>
        <v>#REF!</v>
      </c>
      <c r="AB242" s="31"/>
      <c r="AC242" s="31"/>
      <c r="AD242" s="31"/>
      <c r="AE242" s="90"/>
    </row>
    <row r="243" spans="1:31" x14ac:dyDescent="0.35">
      <c r="B243" s="5" t="e">
        <f>#REF!</f>
        <v>#REF!</v>
      </c>
      <c r="C243" s="15" t="e">
        <f>#REF!</f>
        <v>#REF!</v>
      </c>
      <c r="D243" s="15" t="e">
        <f>#REF!</f>
        <v>#REF!</v>
      </c>
      <c r="E243" s="16" t="e">
        <f>#REF!</f>
        <v>#REF!</v>
      </c>
      <c r="F243" s="89" t="e">
        <f>(C243+D243)*VLOOKUP(B243,'Building Information'!$A$26:$H$34,6,0)</f>
        <v>#REF!</v>
      </c>
      <c r="G243" s="31" t="e">
        <f>(C243+D243)*VLOOKUP(B243,'Building Information'!$A$26:$H$34,7,0)</f>
        <v>#REF!</v>
      </c>
      <c r="H243" s="90" t="e">
        <f>G243*VLOOKUP(B243,'Building Information'!$A$26:$H$34,8,0)</f>
        <v>#REF!</v>
      </c>
      <c r="I243" s="5" t="e">
        <f t="shared" si="138"/>
        <v>#REF!</v>
      </c>
      <c r="J243" s="15" t="e">
        <f>#REF!</f>
        <v>#REF!</v>
      </c>
      <c r="K243" s="15" t="e">
        <f>#REF!</f>
        <v>#REF!</v>
      </c>
      <c r="L243" s="16" t="e">
        <f t="shared" si="139"/>
        <v>#REF!</v>
      </c>
      <c r="M243" s="89" t="e">
        <f>(J243+K243)*VLOOKUP(I243,'Building Information'!$A$26:$H$34,6,0)</f>
        <v>#REF!</v>
      </c>
      <c r="N243" s="31" t="e">
        <f>(J243+K243)*VLOOKUP(I243,'Building Information'!$A$26:$H$34,7,0)</f>
        <v>#REF!</v>
      </c>
      <c r="O243" s="90" t="e">
        <f>N243*VLOOKUP(I243,'Building Information'!$A$26:$H$34,8,0)</f>
        <v>#REF!</v>
      </c>
      <c r="P243" s="58" t="e">
        <f t="shared" si="141"/>
        <v>#REF!</v>
      </c>
      <c r="Q243" s="59" t="e">
        <f t="shared" si="142"/>
        <v>#REF!</v>
      </c>
      <c r="R243" s="58" t="e">
        <f t="shared" si="140"/>
        <v>#REF!</v>
      </c>
      <c r="S243" s="62" t="e">
        <f t="shared" si="143"/>
        <v>#REF!</v>
      </c>
      <c r="T243" s="63" t="e">
        <f t="shared" si="144"/>
        <v>#REF!</v>
      </c>
      <c r="U243" s="59" t="e">
        <f t="shared" si="145"/>
        <v>#REF!</v>
      </c>
      <c r="V243" s="5"/>
      <c r="X243" s="31" t="e">
        <f>(C243+D243)*'Building Information'!E$30</f>
        <v>#REF!</v>
      </c>
      <c r="Y243" s="31"/>
      <c r="Z243" s="31" t="e">
        <f>((C243+D243)-(J243+K243))*'Building Information'!E$30</f>
        <v>#REF!</v>
      </c>
      <c r="AA243" s="31"/>
      <c r="AB243" s="31"/>
      <c r="AC243" s="31"/>
      <c r="AD243" s="31"/>
      <c r="AE243" s="90"/>
    </row>
    <row r="244" spans="1:31" x14ac:dyDescent="0.35">
      <c r="B244" s="5" t="e">
        <f>#REF!</f>
        <v>#REF!</v>
      </c>
      <c r="C244" s="15" t="e">
        <f>#REF!</f>
        <v>#REF!</v>
      </c>
      <c r="D244" s="15" t="e">
        <f>#REF!</f>
        <v>#REF!</v>
      </c>
      <c r="E244" s="16" t="e">
        <f>#REF!</f>
        <v>#REF!</v>
      </c>
      <c r="F244" s="89" t="e">
        <f>(C244+D244)*VLOOKUP(B244,'Building Information'!$A$26:$H$34,6,0)</f>
        <v>#REF!</v>
      </c>
      <c r="G244" s="31" t="e">
        <f>(C244+D244)*VLOOKUP(B244,'Building Information'!$A$26:$H$34,7,0)</f>
        <v>#REF!</v>
      </c>
      <c r="H244" s="90" t="e">
        <f>G244*VLOOKUP(B244,'Building Information'!$A$26:$H$34,8,0)</f>
        <v>#REF!</v>
      </c>
      <c r="I244" s="5" t="e">
        <f t="shared" si="138"/>
        <v>#REF!</v>
      </c>
      <c r="J244" s="15" t="e">
        <f>#REF!</f>
        <v>#REF!</v>
      </c>
      <c r="K244" s="15" t="e">
        <f>#REF!</f>
        <v>#REF!</v>
      </c>
      <c r="L244" s="16" t="e">
        <f t="shared" si="139"/>
        <v>#REF!</v>
      </c>
      <c r="M244" s="89" t="e">
        <f>(J244+K244)*VLOOKUP(I244,'Building Information'!$A$26:$H$34,6,0)</f>
        <v>#REF!</v>
      </c>
      <c r="N244" s="31" t="e">
        <f>(J244+K244)*VLOOKUP(I244,'Building Information'!$A$26:$H$34,7,0)</f>
        <v>#REF!</v>
      </c>
      <c r="O244" s="90" t="e">
        <f>N244*VLOOKUP(I244,'Building Information'!$A$26:$H$34,8,0)</f>
        <v>#REF!</v>
      </c>
      <c r="P244" s="58" t="e">
        <f t="shared" si="141"/>
        <v>#REF!</v>
      </c>
      <c r="Q244" s="59" t="e">
        <f t="shared" si="142"/>
        <v>#REF!</v>
      </c>
      <c r="R244" s="58" t="e">
        <f t="shared" si="140"/>
        <v>#REF!</v>
      </c>
      <c r="S244" s="62" t="e">
        <f t="shared" si="143"/>
        <v>#REF!</v>
      </c>
      <c r="T244" s="63" t="e">
        <f t="shared" si="144"/>
        <v>#REF!</v>
      </c>
      <c r="U244" s="59" t="e">
        <f t="shared" si="145"/>
        <v>#REF!</v>
      </c>
      <c r="V244" s="5"/>
      <c r="X244" s="31" t="e">
        <f>(C244+D244)*'Building Information'!E$31</f>
        <v>#REF!</v>
      </c>
      <c r="Y244" s="31"/>
      <c r="Z244" s="31" t="e">
        <f>((C244+D244)-(J244+K244))*'Building Information'!E$31</f>
        <v>#REF!</v>
      </c>
      <c r="AA244" s="31"/>
      <c r="AB244" s="31"/>
      <c r="AC244" s="31"/>
      <c r="AD244" s="31"/>
      <c r="AE244" s="90"/>
    </row>
    <row r="245" spans="1:31" x14ac:dyDescent="0.35">
      <c r="B245" s="5" t="e">
        <f>#REF!</f>
        <v>#REF!</v>
      </c>
      <c r="C245" s="15" t="e">
        <f>#REF!</f>
        <v>#REF!</v>
      </c>
      <c r="D245" s="15" t="e">
        <f>#REF!</f>
        <v>#REF!</v>
      </c>
      <c r="E245" s="16" t="e">
        <f>#REF!</f>
        <v>#REF!</v>
      </c>
      <c r="F245" s="89" t="e">
        <f>(C245+D245)*VLOOKUP(B245,'Building Information'!$A$26:$H$34,6,0)</f>
        <v>#REF!</v>
      </c>
      <c r="G245" s="31" t="e">
        <f>(C245+D245)*VLOOKUP(B245,'Building Information'!$A$26:$H$34,7,0)</f>
        <v>#REF!</v>
      </c>
      <c r="H245" s="90" t="e">
        <f>G245*VLOOKUP(B245,'Building Information'!$A$26:$H$34,8,0)</f>
        <v>#REF!</v>
      </c>
      <c r="I245" s="5" t="e">
        <f t="shared" si="138"/>
        <v>#REF!</v>
      </c>
      <c r="J245" s="15" t="e">
        <f>#REF!</f>
        <v>#REF!</v>
      </c>
      <c r="K245" s="15" t="e">
        <f>#REF!</f>
        <v>#REF!</v>
      </c>
      <c r="L245" s="16" t="e">
        <f t="shared" si="139"/>
        <v>#REF!</v>
      </c>
      <c r="M245" s="89" t="e">
        <f>(J245+K245)*VLOOKUP(I245,'Building Information'!$A$26:$H$34,6,0)</f>
        <v>#REF!</v>
      </c>
      <c r="N245" s="31" t="e">
        <f>(J245+K245)*VLOOKUP(I245,'Building Information'!$A$26:$H$34,7,0)</f>
        <v>#REF!</v>
      </c>
      <c r="O245" s="90" t="e">
        <f>N245*VLOOKUP(I245,'Building Information'!$A$26:$H$34,8,0)</f>
        <v>#REF!</v>
      </c>
      <c r="P245" s="58" t="e">
        <f t="shared" si="141"/>
        <v>#REF!</v>
      </c>
      <c r="Q245" s="59" t="e">
        <f t="shared" si="142"/>
        <v>#REF!</v>
      </c>
      <c r="R245" s="58" t="e">
        <f t="shared" si="140"/>
        <v>#REF!</v>
      </c>
      <c r="S245" s="62" t="e">
        <f t="shared" si="143"/>
        <v>#REF!</v>
      </c>
      <c r="T245" s="63" t="e">
        <f t="shared" si="144"/>
        <v>#REF!</v>
      </c>
      <c r="U245" s="59" t="e">
        <f t="shared" si="145"/>
        <v>#REF!</v>
      </c>
      <c r="V245" s="5"/>
      <c r="X245" s="31" t="e">
        <f>(C245+D245)*'Building Information'!E$32</f>
        <v>#REF!</v>
      </c>
      <c r="Y245" s="31" t="e">
        <f>(C245+D245)*'Building Information'!E$32</f>
        <v>#REF!</v>
      </c>
      <c r="Z245" s="31" t="e">
        <f>((C245+D245)-(J245+K245))*'Building Information'!E$32</f>
        <v>#REF!</v>
      </c>
      <c r="AA245" s="31" t="e">
        <f>((C245+D245)-(J245+K245))*'Building Information'!E$32</f>
        <v>#REF!</v>
      </c>
      <c r="AB245" s="31"/>
      <c r="AC245" s="31"/>
      <c r="AD245" s="31"/>
      <c r="AE245" s="90"/>
    </row>
    <row r="246" spans="1:31" x14ac:dyDescent="0.35">
      <c r="B246" s="5" t="e">
        <f>#REF!</f>
        <v>#REF!</v>
      </c>
      <c r="C246" s="15" t="e">
        <f>#REF!</f>
        <v>#REF!</v>
      </c>
      <c r="D246" s="15" t="e">
        <f>#REF!</f>
        <v>#REF!</v>
      </c>
      <c r="E246" s="16" t="e">
        <f>#REF!</f>
        <v>#REF!</v>
      </c>
      <c r="F246" s="89" t="e">
        <f>(C246+D246)*VLOOKUP(B246,'Building Information'!$A$26:$H$34,6,0)</f>
        <v>#REF!</v>
      </c>
      <c r="G246" s="31" t="e">
        <f>(C246+D246)*VLOOKUP(B246,'Building Information'!$A$26:$H$34,7,0)</f>
        <v>#REF!</v>
      </c>
      <c r="H246" s="90" t="e">
        <f>G246*VLOOKUP(B246,'Building Information'!$A$26:$H$34,8,0)</f>
        <v>#REF!</v>
      </c>
      <c r="I246" s="5" t="e">
        <f t="shared" si="138"/>
        <v>#REF!</v>
      </c>
      <c r="J246" s="15" t="e">
        <f>#REF!</f>
        <v>#REF!</v>
      </c>
      <c r="K246" s="15" t="e">
        <f>#REF!</f>
        <v>#REF!</v>
      </c>
      <c r="L246" s="16" t="e">
        <f t="shared" si="139"/>
        <v>#REF!</v>
      </c>
      <c r="M246" s="89" t="e">
        <f>(J246+K246)*VLOOKUP(I246,'Building Information'!$A$26:$H$34,6,0)</f>
        <v>#REF!</v>
      </c>
      <c r="N246" s="31" t="e">
        <f>(J246+K246)*VLOOKUP(I246,'Building Information'!$A$26:$H$34,7,0)</f>
        <v>#REF!</v>
      </c>
      <c r="O246" s="90" t="e">
        <f>N246*VLOOKUP(I246,'Building Information'!$A$26:$H$34,8,0)</f>
        <v>#REF!</v>
      </c>
      <c r="P246" s="58" t="e">
        <f t="shared" si="141"/>
        <v>#REF!</v>
      </c>
      <c r="Q246" s="59" t="e">
        <f t="shared" si="142"/>
        <v>#REF!</v>
      </c>
      <c r="R246" s="58" t="e">
        <f t="shared" si="140"/>
        <v>#REF!</v>
      </c>
      <c r="S246" s="62" t="e">
        <f t="shared" si="143"/>
        <v>#REF!</v>
      </c>
      <c r="T246" s="63" t="e">
        <f t="shared" si="144"/>
        <v>#REF!</v>
      </c>
      <c r="U246" s="59" t="e">
        <f t="shared" si="145"/>
        <v>#REF!</v>
      </c>
      <c r="V246" s="5"/>
      <c r="X246" s="31" t="e">
        <f>(C246+D246)*'Building Information'!E$33</f>
        <v>#REF!</v>
      </c>
      <c r="Y246" s="31" t="e">
        <f>(C246+D246)*'Building Information'!E$33</f>
        <v>#REF!</v>
      </c>
      <c r="Z246" s="31" t="e">
        <f>((C246+D246)-(J246+K246))*'Building Information'!E$33</f>
        <v>#REF!</v>
      </c>
      <c r="AA246" s="31" t="e">
        <f>((C246+D246)-(J246+K246))*'Building Information'!E$33</f>
        <v>#REF!</v>
      </c>
      <c r="AB246" s="31"/>
      <c r="AC246" s="31"/>
      <c r="AD246" s="31"/>
      <c r="AE246" s="90"/>
    </row>
    <row r="247" spans="1:31" x14ac:dyDescent="0.35">
      <c r="B247" s="5" t="e">
        <f>#REF!</f>
        <v>#REF!</v>
      </c>
      <c r="C247" s="15" t="e">
        <f>#REF!</f>
        <v>#REF!</v>
      </c>
      <c r="D247" s="15" t="e">
        <f>#REF!</f>
        <v>#REF!</v>
      </c>
      <c r="E247" s="16" t="e">
        <f>#REF!</f>
        <v>#REF!</v>
      </c>
      <c r="F247" s="89" t="e">
        <f>(C247+D247)*VLOOKUP(B247,'Building Information'!$A$26:$H$34,6,0)</f>
        <v>#REF!</v>
      </c>
      <c r="G247" s="31" t="e">
        <f>(C247+D247)*VLOOKUP(B247,'Building Information'!$A$26:$H$34,7,0)</f>
        <v>#REF!</v>
      </c>
      <c r="H247" s="90" t="e">
        <f>G247*VLOOKUP(B247,'Building Information'!$A$26:$H$34,8,0)</f>
        <v>#REF!</v>
      </c>
      <c r="I247" s="5" t="e">
        <f t="shared" si="138"/>
        <v>#REF!</v>
      </c>
      <c r="J247" s="15" t="e">
        <f>#REF!</f>
        <v>#REF!</v>
      </c>
      <c r="K247" s="15" t="e">
        <f>#REF!</f>
        <v>#REF!</v>
      </c>
      <c r="L247" s="16" t="e">
        <f t="shared" si="139"/>
        <v>#REF!</v>
      </c>
      <c r="M247" s="89" t="e">
        <f>(J247+K247)*VLOOKUP(I247,'Building Information'!$A$26:$H$34,6,0)</f>
        <v>#REF!</v>
      </c>
      <c r="N247" s="31" t="e">
        <f>(J247+K247)*VLOOKUP(I247,'Building Information'!$A$26:$H$34,7,0)</f>
        <v>#REF!</v>
      </c>
      <c r="O247" s="90" t="e">
        <f>N247*VLOOKUP(I247,'Building Information'!$A$26:$H$34,8,0)</f>
        <v>#REF!</v>
      </c>
      <c r="P247" s="58" t="e">
        <f t="shared" si="141"/>
        <v>#REF!</v>
      </c>
      <c r="Q247" s="59" t="e">
        <f t="shared" si="142"/>
        <v>#REF!</v>
      </c>
      <c r="R247" s="58" t="e">
        <f t="shared" si="140"/>
        <v>#REF!</v>
      </c>
      <c r="S247" s="62" t="e">
        <f t="shared" si="143"/>
        <v>#REF!</v>
      </c>
      <c r="T247" s="63" t="e">
        <f t="shared" si="144"/>
        <v>#REF!</v>
      </c>
      <c r="U247" s="59" t="e">
        <f t="shared" si="145"/>
        <v>#REF!</v>
      </c>
      <c r="V247" s="5"/>
      <c r="X247" s="31" t="e">
        <f>(C247+D247)*'Building Information'!E$34</f>
        <v>#REF!</v>
      </c>
      <c r="Y247" s="31" t="e">
        <f>(C247+D247)*'Building Information'!E$34</f>
        <v>#REF!</v>
      </c>
      <c r="Z247" s="31" t="e">
        <f>((C247+D247)-(J247+K247))*'Building Information'!E$34</f>
        <v>#REF!</v>
      </c>
      <c r="AA247" s="31" t="e">
        <f>((C247+D247)-(J247+K247))*'Building Information'!E$34</f>
        <v>#REF!</v>
      </c>
      <c r="AB247" s="31"/>
      <c r="AC247" s="31"/>
      <c r="AD247" s="31"/>
      <c r="AE247" s="90"/>
    </row>
    <row r="248" spans="1:31" x14ac:dyDescent="0.35">
      <c r="B248" s="6"/>
      <c r="C248" s="7"/>
      <c r="D248" s="7"/>
      <c r="E248" s="8"/>
      <c r="F248" s="91" t="e">
        <f>SUM(F238:F247)</f>
        <v>#REF!</v>
      </c>
      <c r="G248" s="92" t="e">
        <f t="shared" ref="G248:H248" si="146">SUM(G238:G247)</f>
        <v>#REF!</v>
      </c>
      <c r="H248" s="93" t="e">
        <f t="shared" si="146"/>
        <v>#REF!</v>
      </c>
      <c r="I248" s="7"/>
      <c r="J248" s="7"/>
      <c r="K248" s="7"/>
      <c r="L248" s="8"/>
      <c r="M248" s="91" t="e">
        <f>SUM(M238:M247)</f>
        <v>#REF!</v>
      </c>
      <c r="N248" s="92" t="e">
        <f>SUM(N238:N247)</f>
        <v>#REF!</v>
      </c>
      <c r="O248" s="93" t="e">
        <f>SUM(O238:O247)</f>
        <v>#REF!</v>
      </c>
      <c r="P248" s="60" t="e">
        <f t="shared" si="141"/>
        <v>#REF!</v>
      </c>
      <c r="Q248" s="61" t="e">
        <f>IF(F248=0,0,(F248-M248)/F248*100)</f>
        <v>#REF!</v>
      </c>
      <c r="R248" s="60" t="e">
        <f>(G248-N248)</f>
        <v>#REF!</v>
      </c>
      <c r="S248" s="61" t="e">
        <f>IF(G248=0,0,(G248-N248)/G248*100)</f>
        <v>#REF!</v>
      </c>
      <c r="T248" s="60" t="e">
        <f>(H248-O248)</f>
        <v>#REF!</v>
      </c>
      <c r="U248" s="61" t="e">
        <f>IF(H248=0,0,(H248-O248)/H248*100)</f>
        <v>#REF!</v>
      </c>
      <c r="V248" s="6"/>
      <c r="W248" s="7"/>
      <c r="X248" s="92" t="e">
        <f>SUM(X238:X247)</f>
        <v>#REF!</v>
      </c>
      <c r="Y248" s="92" t="e">
        <f>SUM(Y238:Y247)</f>
        <v>#REF!</v>
      </c>
      <c r="Z248" s="92" t="e">
        <f>SUM(Z238:Z247)</f>
        <v>#REF!</v>
      </c>
      <c r="AA248" s="92" t="e">
        <f>SUM(AA238:AA247)</f>
        <v>#REF!</v>
      </c>
      <c r="AB248" s="92" t="e">
        <f>Z248/$V$7</f>
        <v>#REF!</v>
      </c>
      <c r="AC248" s="92" t="e">
        <f>AA248/$W$7</f>
        <v>#REF!</v>
      </c>
      <c r="AD248" s="92" t="e">
        <f>Z248/X248</f>
        <v>#REF!</v>
      </c>
      <c r="AE248" s="93" t="e">
        <f>AA248/Y248</f>
        <v>#REF!</v>
      </c>
    </row>
    <row r="250" spans="1:31" ht="18.5" x14ac:dyDescent="0.45">
      <c r="A250" s="4" t="s">
        <v>429</v>
      </c>
    </row>
    <row r="251" spans="1:31" ht="18.5" x14ac:dyDescent="0.45">
      <c r="A251" s="4"/>
      <c r="B251" t="s">
        <v>374</v>
      </c>
      <c r="I251" t="s">
        <v>375</v>
      </c>
    </row>
    <row r="252" spans="1:31" x14ac:dyDescent="0.35">
      <c r="B252" s="10" t="s">
        <v>402</v>
      </c>
      <c r="C252" s="13"/>
      <c r="D252" s="13"/>
      <c r="E252" s="12"/>
      <c r="F252" s="10" t="s">
        <v>376</v>
      </c>
      <c r="G252" s="11" t="s">
        <v>377</v>
      </c>
      <c r="H252" s="14" t="s">
        <v>378</v>
      </c>
      <c r="I252" s="11" t="s">
        <v>402</v>
      </c>
      <c r="J252" s="13"/>
      <c r="K252" s="13"/>
      <c r="L252" s="12"/>
      <c r="M252" s="10" t="s">
        <v>376</v>
      </c>
      <c r="N252" s="11" t="s">
        <v>377</v>
      </c>
      <c r="O252" s="14" t="s">
        <v>378</v>
      </c>
      <c r="P252" s="10" t="s">
        <v>379</v>
      </c>
      <c r="Q252" s="14" t="s">
        <v>380</v>
      </c>
      <c r="R252" s="10" t="s">
        <v>381</v>
      </c>
      <c r="S252" s="14" t="s">
        <v>382</v>
      </c>
      <c r="T252" s="10" t="s">
        <v>383</v>
      </c>
      <c r="U252" s="14" t="s">
        <v>384</v>
      </c>
      <c r="V252" s="104"/>
      <c r="W252" s="13"/>
      <c r="X252" s="11" t="s">
        <v>387</v>
      </c>
      <c r="Y252" s="11" t="s">
        <v>388</v>
      </c>
      <c r="Z252" s="11" t="s">
        <v>389</v>
      </c>
      <c r="AA252" s="11" t="s">
        <v>390</v>
      </c>
      <c r="AB252" s="11" t="s">
        <v>391</v>
      </c>
      <c r="AC252" s="11" t="s">
        <v>392</v>
      </c>
      <c r="AD252" s="11" t="s">
        <v>414</v>
      </c>
      <c r="AE252" s="14" t="s">
        <v>415</v>
      </c>
    </row>
    <row r="253" spans="1:31" x14ac:dyDescent="0.35">
      <c r="B253" s="5" t="e">
        <f>#REF!</f>
        <v>#REF!</v>
      </c>
      <c r="C253" s="15" t="e">
        <f>#REF!</f>
        <v>#REF!</v>
      </c>
      <c r="D253" s="15" t="e">
        <f>#REF!</f>
        <v>#REF!</v>
      </c>
      <c r="E253" s="16" t="e">
        <f>#REF!</f>
        <v>#REF!</v>
      </c>
      <c r="F253" s="89" t="e">
        <f>(C253+D253)*VLOOKUP(B253,'Building Information'!$A$26:$H$34,6,0)</f>
        <v>#REF!</v>
      </c>
      <c r="G253" s="31" t="e">
        <f>(C253+D253)*VLOOKUP(B253,'Building Information'!$A$26:$H$34,7,0)</f>
        <v>#REF!</v>
      </c>
      <c r="H253" s="90" t="e">
        <f>G253*VLOOKUP(B253,'Building Information'!$A$26:$H$34,8,0)</f>
        <v>#REF!</v>
      </c>
      <c r="I253" s="5" t="e">
        <f t="shared" ref="I253:I262" si="147">B253</f>
        <v>#REF!</v>
      </c>
      <c r="J253" s="15" t="e">
        <f>#REF!</f>
        <v>#REF!</v>
      </c>
      <c r="K253" s="15" t="e">
        <f>#REF!</f>
        <v>#REF!</v>
      </c>
      <c r="L253" s="16" t="e">
        <f t="shared" ref="L253:L262" si="148">E253</f>
        <v>#REF!</v>
      </c>
      <c r="M253" s="89" t="e">
        <f>(J253+K253)*VLOOKUP(I253,'Building Information'!$A$26:$H$34,6,0)</f>
        <v>#REF!</v>
      </c>
      <c r="N253" s="31" t="e">
        <f>(J253+K253)*VLOOKUP(I253,'Building Information'!$A$26:$H$34,7,0)</f>
        <v>#REF!</v>
      </c>
      <c r="O253" s="90" t="e">
        <f>N253*VLOOKUP(I253,'Building Information'!$A$26:$H$34,8,0)</f>
        <v>#REF!</v>
      </c>
      <c r="P253" s="58" t="e">
        <f>(F253-M253)</f>
        <v>#REF!</v>
      </c>
      <c r="Q253" s="59" t="e">
        <f>IF(F253=0,0,(F253-M253)/F253*100)</f>
        <v>#REF!</v>
      </c>
      <c r="R253" s="58" t="e">
        <f t="shared" ref="R253:R262" si="149">(G253-N253)</f>
        <v>#REF!</v>
      </c>
      <c r="S253" s="62" t="e">
        <f>IF(G253=0,0,(G253-N253)/G253*100)</f>
        <v>#REF!</v>
      </c>
      <c r="T253" s="63" t="e">
        <f>(H253-O253)</f>
        <v>#REF!</v>
      </c>
      <c r="U253" s="59" t="e">
        <f>IF(H253=0,0,(H253-O253)/H253*100)</f>
        <v>#REF!</v>
      </c>
      <c r="V253" s="5"/>
      <c r="X253" s="31" t="e">
        <f>(C253+D253)*'Building Information'!E$26</f>
        <v>#REF!</v>
      </c>
      <c r="Y253" s="31" t="e">
        <f>(C253+D253)*'Building Information'!E$26</f>
        <v>#REF!</v>
      </c>
      <c r="Z253" s="31" t="e">
        <f>((C253+D253)-(J253+K253))*'Building Information'!E$26</f>
        <v>#REF!</v>
      </c>
      <c r="AA253" s="31" t="e">
        <f>((C253+D253)-(J253+K253))*'Building Information'!E$26</f>
        <v>#REF!</v>
      </c>
      <c r="AB253" s="31"/>
      <c r="AC253" s="31"/>
      <c r="AD253" s="31"/>
      <c r="AE253" s="90"/>
    </row>
    <row r="254" spans="1:31" x14ac:dyDescent="0.35">
      <c r="B254" s="5" t="e">
        <f>#REF!</f>
        <v>#REF!</v>
      </c>
      <c r="C254" s="15" t="e">
        <f>#REF!</f>
        <v>#REF!</v>
      </c>
      <c r="D254" s="15" t="e">
        <f>#REF!</f>
        <v>#REF!</v>
      </c>
      <c r="E254" s="16" t="e">
        <f>#REF!</f>
        <v>#REF!</v>
      </c>
      <c r="F254" s="89" t="e">
        <f>(C254+D254)*VLOOKUP(B254,'Building Information'!$A$26:$H$34,6,0)</f>
        <v>#REF!</v>
      </c>
      <c r="G254" s="31" t="e">
        <f>(C254+D254)*VLOOKUP(B254,'Building Information'!$A$26:$H$34,7,0)</f>
        <v>#REF!</v>
      </c>
      <c r="H254" s="90" t="e">
        <f>G254*VLOOKUP(B254,'Building Information'!$A$26:$H$34,8,0)</f>
        <v>#REF!</v>
      </c>
      <c r="I254" s="5" t="e">
        <f t="shared" si="147"/>
        <v>#REF!</v>
      </c>
      <c r="J254" s="15" t="e">
        <f>#REF!</f>
        <v>#REF!</v>
      </c>
      <c r="K254" s="15" t="e">
        <f>#REF!</f>
        <v>#REF!</v>
      </c>
      <c r="L254" s="16" t="e">
        <f t="shared" si="148"/>
        <v>#REF!</v>
      </c>
      <c r="M254" s="89" t="e">
        <f>(J254+K254)*VLOOKUP(I254,'Building Information'!$A$26:$H$34,6,0)</f>
        <v>#REF!</v>
      </c>
      <c r="N254" s="31" t="e">
        <f>(J254+K254)*VLOOKUP(I254,'Building Information'!$A$26:$H$34,7,0)</f>
        <v>#REF!</v>
      </c>
      <c r="O254" s="90" t="e">
        <f>N254*VLOOKUP(I254,'Building Information'!$A$26:$H$34,8,0)</f>
        <v>#REF!</v>
      </c>
      <c r="P254" s="58" t="e">
        <f t="shared" ref="P254:P263" si="150">(F254-M254)</f>
        <v>#REF!</v>
      </c>
      <c r="Q254" s="59" t="e">
        <f t="shared" ref="Q254:Q262" si="151">IF(F254=0,0,(F254-M254)/F254*100)</f>
        <v>#REF!</v>
      </c>
      <c r="R254" s="58" t="e">
        <f t="shared" si="149"/>
        <v>#REF!</v>
      </c>
      <c r="S254" s="62" t="e">
        <f t="shared" ref="S254:S262" si="152">IF(G254=0,0,(G254-N254)/G254*100)</f>
        <v>#REF!</v>
      </c>
      <c r="T254" s="63" t="e">
        <f t="shared" ref="T254:T262" si="153">(H254-O254)</f>
        <v>#REF!</v>
      </c>
      <c r="U254" s="59" t="e">
        <f t="shared" ref="U254:U262" si="154">IF(H254=0,0,(H254-O254)/H254*100)</f>
        <v>#REF!</v>
      </c>
      <c r="V254" s="5"/>
      <c r="X254" s="31" t="e">
        <f>(C254+D254)*'Building Information'!E$27</f>
        <v>#REF!</v>
      </c>
      <c r="Y254" s="31" t="e">
        <f>(C254+D254)*'Building Information'!E$27</f>
        <v>#REF!</v>
      </c>
      <c r="Z254" s="31" t="e">
        <f>((C254+D254)-(J254+K254))*'Building Information'!E$27</f>
        <v>#REF!</v>
      </c>
      <c r="AA254" s="31" t="e">
        <f>((C254+D254)-(J254+K254))*'Building Information'!E$27</f>
        <v>#REF!</v>
      </c>
      <c r="AB254" s="31"/>
      <c r="AC254" s="31"/>
      <c r="AD254" s="31"/>
      <c r="AE254" s="90"/>
    </row>
    <row r="255" spans="1:31" x14ac:dyDescent="0.35">
      <c r="B255" s="5" t="e">
        <f>#REF!</f>
        <v>#REF!</v>
      </c>
      <c r="C255" s="15" t="e">
        <f>#REF!</f>
        <v>#REF!</v>
      </c>
      <c r="D255" s="15" t="e">
        <f>#REF!</f>
        <v>#REF!</v>
      </c>
      <c r="E255" s="16" t="e">
        <f>#REF!</f>
        <v>#REF!</v>
      </c>
      <c r="F255" s="89" t="e">
        <f>(C255+D255)*VLOOKUP(B255,'Building Information'!$A$26:$H$34,6,0)</f>
        <v>#REF!</v>
      </c>
      <c r="G255" s="31" t="e">
        <f>(C255+D255)*VLOOKUP(B255,'Building Information'!$A$26:$H$34,7,0)</f>
        <v>#REF!</v>
      </c>
      <c r="H255" s="90" t="e">
        <f>G255*VLOOKUP(B255,'Building Information'!$A$26:$H$34,8,0)</f>
        <v>#REF!</v>
      </c>
      <c r="I255" s="5" t="e">
        <f t="shared" si="147"/>
        <v>#REF!</v>
      </c>
      <c r="J255" s="15" t="e">
        <f>#REF!</f>
        <v>#REF!</v>
      </c>
      <c r="K255" s="15" t="e">
        <f>#REF!</f>
        <v>#REF!</v>
      </c>
      <c r="L255" s="16" t="e">
        <f t="shared" si="148"/>
        <v>#REF!</v>
      </c>
      <c r="M255" s="89" t="e">
        <f>(J255+K255)*VLOOKUP(I255,'Building Information'!$A$26:$H$34,6,0)</f>
        <v>#REF!</v>
      </c>
      <c r="N255" s="31" t="e">
        <f>(J255+K255)*VLOOKUP(I255,'Building Information'!$A$26:$H$34,7,0)</f>
        <v>#REF!</v>
      </c>
      <c r="O255" s="90" t="e">
        <f>N255*VLOOKUP(I255,'Building Information'!$A$26:$H$34,8,0)</f>
        <v>#REF!</v>
      </c>
      <c r="P255" s="58" t="e">
        <f t="shared" si="150"/>
        <v>#REF!</v>
      </c>
      <c r="Q255" s="59" t="e">
        <f t="shared" si="151"/>
        <v>#REF!</v>
      </c>
      <c r="R255" s="58" t="e">
        <f t="shared" si="149"/>
        <v>#REF!</v>
      </c>
      <c r="S255" s="62" t="e">
        <f t="shared" si="152"/>
        <v>#REF!</v>
      </c>
      <c r="T255" s="63" t="e">
        <f t="shared" si="153"/>
        <v>#REF!</v>
      </c>
      <c r="U255" s="59" t="e">
        <f t="shared" si="154"/>
        <v>#REF!</v>
      </c>
      <c r="V255" s="5"/>
      <c r="X255" s="31" t="e">
        <f>(C255+D255)*'Building Information'!E$28</f>
        <v>#REF!</v>
      </c>
      <c r="Y255" s="31" t="e">
        <f>(C255+D255)*'Building Information'!E$28</f>
        <v>#REF!</v>
      </c>
      <c r="Z255" s="31" t="e">
        <f>((C255+D255)-(J255+K255))*'Building Information'!E$28</f>
        <v>#REF!</v>
      </c>
      <c r="AA255" s="31" t="e">
        <f>((C255+D255)-(J255+K255))*'Building Information'!E$28</f>
        <v>#REF!</v>
      </c>
      <c r="AB255" s="31"/>
      <c r="AC255" s="31"/>
      <c r="AD255" s="31"/>
      <c r="AE255" s="90"/>
    </row>
    <row r="256" spans="1:31" x14ac:dyDescent="0.35">
      <c r="B256" s="5" t="e">
        <f>#REF!</f>
        <v>#REF!</v>
      </c>
      <c r="C256" s="15" t="e">
        <f>#REF!</f>
        <v>#REF!</v>
      </c>
      <c r="D256" s="15" t="e">
        <f>#REF!</f>
        <v>#REF!</v>
      </c>
      <c r="E256" s="16" t="e">
        <f>#REF!</f>
        <v>#REF!</v>
      </c>
      <c r="F256" s="89" t="e">
        <f>(C256+D256)*VLOOKUP(B256,'Building Information'!$A$26:$H$34,6,0)</f>
        <v>#REF!</v>
      </c>
      <c r="G256" s="31" t="e">
        <f>(C256+D256)*VLOOKUP(B256,'Building Information'!$A$26:$H$34,7,0)</f>
        <v>#REF!</v>
      </c>
      <c r="H256" s="90" t="e">
        <f>G256*VLOOKUP(B256,'Building Information'!$A$26:$H$34,8,0)</f>
        <v>#REF!</v>
      </c>
      <c r="I256" s="5" t="e">
        <f t="shared" si="147"/>
        <v>#REF!</v>
      </c>
      <c r="J256" s="15" t="e">
        <f>#REF!</f>
        <v>#REF!</v>
      </c>
      <c r="K256" s="15" t="e">
        <f>#REF!</f>
        <v>#REF!</v>
      </c>
      <c r="L256" s="16" t="e">
        <f t="shared" si="148"/>
        <v>#REF!</v>
      </c>
      <c r="M256" s="89" t="e">
        <f>(J256+K256)*VLOOKUP(I256,'Building Information'!$A$26:$H$34,6,0)</f>
        <v>#REF!</v>
      </c>
      <c r="N256" s="31" t="e">
        <f>(J256+K256)*VLOOKUP(I256,'Building Information'!$A$26:$H$34,7,0)</f>
        <v>#REF!</v>
      </c>
      <c r="O256" s="90" t="e">
        <f>N256*VLOOKUP(I256,'Building Information'!$A$26:$H$34,8,0)</f>
        <v>#REF!</v>
      </c>
      <c r="P256" s="58" t="e">
        <f t="shared" si="150"/>
        <v>#REF!</v>
      </c>
      <c r="Q256" s="59" t="e">
        <f t="shared" si="151"/>
        <v>#REF!</v>
      </c>
      <c r="R256" s="58" t="e">
        <f t="shared" si="149"/>
        <v>#REF!</v>
      </c>
      <c r="S256" s="62" t="e">
        <f t="shared" si="152"/>
        <v>#REF!</v>
      </c>
      <c r="T256" s="63" t="e">
        <f t="shared" si="153"/>
        <v>#REF!</v>
      </c>
      <c r="U256" s="59" t="e">
        <f t="shared" si="154"/>
        <v>#REF!</v>
      </c>
      <c r="V256" s="5"/>
      <c r="X256" s="31" t="e">
        <f>(C256+D256)*'Building Information'!E$29</f>
        <v>#REF!</v>
      </c>
      <c r="Y256" s="31" t="e">
        <f>(C256+D256)*'Building Information'!E$29</f>
        <v>#REF!</v>
      </c>
      <c r="Z256" s="31" t="e">
        <f>((C256+D256)-(J256+K256))*'Building Information'!E$29</f>
        <v>#REF!</v>
      </c>
      <c r="AA256" s="31" t="e">
        <f>((C256+D256)-(J256+K256))*'Building Information'!E$29</f>
        <v>#REF!</v>
      </c>
      <c r="AB256" s="31"/>
      <c r="AC256" s="31"/>
      <c r="AD256" s="31"/>
      <c r="AE256" s="90"/>
    </row>
    <row r="257" spans="1:31" x14ac:dyDescent="0.35">
      <c r="B257" s="5" t="e">
        <f>#REF!</f>
        <v>#REF!</v>
      </c>
      <c r="C257" s="15" t="e">
        <f>#REF!</f>
        <v>#REF!</v>
      </c>
      <c r="D257" s="15" t="e">
        <f>#REF!</f>
        <v>#REF!</v>
      </c>
      <c r="E257" s="16" t="e">
        <f>#REF!</f>
        <v>#REF!</v>
      </c>
      <c r="F257" s="89" t="e">
        <f>(C257+D257)*VLOOKUP(B257,'Building Information'!$A$26:$H$34,6,0)</f>
        <v>#REF!</v>
      </c>
      <c r="G257" s="31" t="e">
        <f>(C257+D257)*VLOOKUP(B257,'Building Information'!$A$26:$H$34,7,0)</f>
        <v>#REF!</v>
      </c>
      <c r="H257" s="90" t="e">
        <f>G257*VLOOKUP(B257,'Building Information'!$A$26:$H$34,8,0)</f>
        <v>#REF!</v>
      </c>
      <c r="I257" s="5" t="e">
        <f t="shared" si="147"/>
        <v>#REF!</v>
      </c>
      <c r="J257" s="15" t="e">
        <f>#REF!</f>
        <v>#REF!</v>
      </c>
      <c r="K257" s="15" t="e">
        <f>#REF!</f>
        <v>#REF!</v>
      </c>
      <c r="L257" s="16" t="e">
        <f t="shared" si="148"/>
        <v>#REF!</v>
      </c>
      <c r="M257" s="89" t="e">
        <f>(J257+K257)*VLOOKUP(I257,'Building Information'!$A$26:$H$34,6,0)</f>
        <v>#REF!</v>
      </c>
      <c r="N257" s="31" t="e">
        <f>(J257+K257)*VLOOKUP(I257,'Building Information'!$A$26:$H$34,7,0)</f>
        <v>#REF!</v>
      </c>
      <c r="O257" s="90" t="e">
        <f>N257*VLOOKUP(I257,'Building Information'!$A$26:$H$34,8,0)</f>
        <v>#REF!</v>
      </c>
      <c r="P257" s="58" t="e">
        <f t="shared" si="150"/>
        <v>#REF!</v>
      </c>
      <c r="Q257" s="59" t="e">
        <f t="shared" si="151"/>
        <v>#REF!</v>
      </c>
      <c r="R257" s="58" t="e">
        <f t="shared" si="149"/>
        <v>#REF!</v>
      </c>
      <c r="S257" s="62" t="e">
        <f t="shared" si="152"/>
        <v>#REF!</v>
      </c>
      <c r="T257" s="63" t="e">
        <f t="shared" si="153"/>
        <v>#REF!</v>
      </c>
      <c r="U257" s="59" t="e">
        <f t="shared" si="154"/>
        <v>#REF!</v>
      </c>
      <c r="V257" s="5"/>
      <c r="X257" s="31" t="e">
        <f>(C257+D257)*'Building Information'!#REF!</f>
        <v>#REF!</v>
      </c>
      <c r="Y257" s="31" t="e">
        <f>(C257+D257)*'Building Information'!#REF!</f>
        <v>#REF!</v>
      </c>
      <c r="Z257" s="31" t="e">
        <f>((C257+D257)-(J257+K257))*'Building Information'!#REF!</f>
        <v>#REF!</v>
      </c>
      <c r="AA257" s="31" t="e">
        <f>((C257+D257)-(J257+K257))*'Building Information'!#REF!</f>
        <v>#REF!</v>
      </c>
      <c r="AB257" s="31"/>
      <c r="AC257" s="31"/>
      <c r="AD257" s="31"/>
      <c r="AE257" s="90"/>
    </row>
    <row r="258" spans="1:31" x14ac:dyDescent="0.35">
      <c r="B258" s="5" t="e">
        <f>#REF!</f>
        <v>#REF!</v>
      </c>
      <c r="C258" s="15" t="e">
        <f>#REF!</f>
        <v>#REF!</v>
      </c>
      <c r="D258" s="15" t="e">
        <f>#REF!</f>
        <v>#REF!</v>
      </c>
      <c r="E258" s="16" t="e">
        <f>#REF!</f>
        <v>#REF!</v>
      </c>
      <c r="F258" s="89" t="e">
        <f>(C258+D258)*VLOOKUP(B258,'Building Information'!$A$26:$H$34,6,0)</f>
        <v>#REF!</v>
      </c>
      <c r="G258" s="31" t="e">
        <f>(C258+D258)*VLOOKUP(B258,'Building Information'!$A$26:$H$34,7,0)</f>
        <v>#REF!</v>
      </c>
      <c r="H258" s="90" t="e">
        <f>G258*VLOOKUP(B258,'Building Information'!$A$26:$H$34,8,0)</f>
        <v>#REF!</v>
      </c>
      <c r="I258" s="5" t="e">
        <f t="shared" si="147"/>
        <v>#REF!</v>
      </c>
      <c r="J258" s="15" t="e">
        <f>#REF!</f>
        <v>#REF!</v>
      </c>
      <c r="K258" s="15" t="e">
        <f>#REF!</f>
        <v>#REF!</v>
      </c>
      <c r="L258" s="16" t="e">
        <f t="shared" si="148"/>
        <v>#REF!</v>
      </c>
      <c r="M258" s="89" t="e">
        <f>(J258+K258)*VLOOKUP(I258,'Building Information'!$A$26:$H$34,6,0)</f>
        <v>#REF!</v>
      </c>
      <c r="N258" s="31" t="e">
        <f>(J258+K258)*VLOOKUP(I258,'Building Information'!$A$26:$H$34,7,0)</f>
        <v>#REF!</v>
      </c>
      <c r="O258" s="90" t="e">
        <f>N258*VLOOKUP(I258,'Building Information'!$A$26:$H$34,8,0)</f>
        <v>#REF!</v>
      </c>
      <c r="P258" s="58" t="e">
        <f t="shared" si="150"/>
        <v>#REF!</v>
      </c>
      <c r="Q258" s="59" t="e">
        <f t="shared" si="151"/>
        <v>#REF!</v>
      </c>
      <c r="R258" s="58" t="e">
        <f t="shared" si="149"/>
        <v>#REF!</v>
      </c>
      <c r="S258" s="62" t="e">
        <f t="shared" si="152"/>
        <v>#REF!</v>
      </c>
      <c r="T258" s="63" t="e">
        <f t="shared" si="153"/>
        <v>#REF!</v>
      </c>
      <c r="U258" s="59" t="e">
        <f t="shared" si="154"/>
        <v>#REF!</v>
      </c>
      <c r="V258" s="5"/>
      <c r="X258" s="31" t="e">
        <f>(C258+D258)*'Building Information'!E$30</f>
        <v>#REF!</v>
      </c>
      <c r="Y258" s="31"/>
      <c r="Z258" s="31" t="e">
        <f>((C258+D258)-(J258+K258))*'Building Information'!E$30</f>
        <v>#REF!</v>
      </c>
      <c r="AA258" s="31"/>
      <c r="AB258" s="31"/>
      <c r="AC258" s="31"/>
      <c r="AD258" s="31"/>
      <c r="AE258" s="90"/>
    </row>
    <row r="259" spans="1:31" x14ac:dyDescent="0.35">
      <c r="B259" s="5" t="e">
        <f>#REF!</f>
        <v>#REF!</v>
      </c>
      <c r="C259" s="15" t="e">
        <f>#REF!</f>
        <v>#REF!</v>
      </c>
      <c r="D259" s="15" t="e">
        <f>#REF!</f>
        <v>#REF!</v>
      </c>
      <c r="E259" s="16" t="e">
        <f>#REF!</f>
        <v>#REF!</v>
      </c>
      <c r="F259" s="89" t="e">
        <f>(C259+D259)*VLOOKUP(B259,'Building Information'!$A$26:$H$34,6,0)</f>
        <v>#REF!</v>
      </c>
      <c r="G259" s="31" t="e">
        <f>(C259+D259)*VLOOKUP(B259,'Building Information'!$A$26:$H$34,7,0)</f>
        <v>#REF!</v>
      </c>
      <c r="H259" s="90" t="e">
        <f>G259*VLOOKUP(B259,'Building Information'!$A$26:$H$34,8,0)</f>
        <v>#REF!</v>
      </c>
      <c r="I259" s="5" t="e">
        <f t="shared" si="147"/>
        <v>#REF!</v>
      </c>
      <c r="J259" s="15" t="e">
        <f>#REF!</f>
        <v>#REF!</v>
      </c>
      <c r="K259" s="15" t="e">
        <f>#REF!</f>
        <v>#REF!</v>
      </c>
      <c r="L259" s="16" t="e">
        <f t="shared" si="148"/>
        <v>#REF!</v>
      </c>
      <c r="M259" s="89" t="e">
        <f>(J259+K259)*VLOOKUP(I259,'Building Information'!$A$26:$H$34,6,0)</f>
        <v>#REF!</v>
      </c>
      <c r="N259" s="31" t="e">
        <f>(J259+K259)*VLOOKUP(I259,'Building Information'!$A$26:$H$34,7,0)</f>
        <v>#REF!</v>
      </c>
      <c r="O259" s="90" t="e">
        <f>N259*VLOOKUP(I259,'Building Information'!$A$26:$H$34,8,0)</f>
        <v>#REF!</v>
      </c>
      <c r="P259" s="58" t="e">
        <f t="shared" si="150"/>
        <v>#REF!</v>
      </c>
      <c r="Q259" s="59" t="e">
        <f t="shared" si="151"/>
        <v>#REF!</v>
      </c>
      <c r="R259" s="58" t="e">
        <f t="shared" si="149"/>
        <v>#REF!</v>
      </c>
      <c r="S259" s="62" t="e">
        <f t="shared" si="152"/>
        <v>#REF!</v>
      </c>
      <c r="T259" s="63" t="e">
        <f t="shared" si="153"/>
        <v>#REF!</v>
      </c>
      <c r="U259" s="59" t="e">
        <f t="shared" si="154"/>
        <v>#REF!</v>
      </c>
      <c r="V259" s="5"/>
      <c r="X259" s="31" t="e">
        <f>(C259+D259)*'Building Information'!E$31</f>
        <v>#REF!</v>
      </c>
      <c r="Y259" s="31"/>
      <c r="Z259" s="31" t="e">
        <f>((C259+D259)-(J259+K259))*'Building Information'!E$31</f>
        <v>#REF!</v>
      </c>
      <c r="AA259" s="31"/>
      <c r="AB259" s="31"/>
      <c r="AC259" s="31"/>
      <c r="AD259" s="31"/>
      <c r="AE259" s="90"/>
    </row>
    <row r="260" spans="1:31" x14ac:dyDescent="0.35">
      <c r="B260" s="5" t="e">
        <f>#REF!</f>
        <v>#REF!</v>
      </c>
      <c r="C260" s="15" t="e">
        <f>#REF!</f>
        <v>#REF!</v>
      </c>
      <c r="D260" s="15" t="e">
        <f>#REF!</f>
        <v>#REF!</v>
      </c>
      <c r="E260" s="16" t="e">
        <f>#REF!</f>
        <v>#REF!</v>
      </c>
      <c r="F260" s="89" t="e">
        <f>(C260+D260)*VLOOKUP(B260,'Building Information'!$A$26:$H$34,6,0)</f>
        <v>#REF!</v>
      </c>
      <c r="G260" s="31" t="e">
        <f>(C260+D260)*VLOOKUP(B260,'Building Information'!$A$26:$H$34,7,0)</f>
        <v>#REF!</v>
      </c>
      <c r="H260" s="90" t="e">
        <f>G260*VLOOKUP(B260,'Building Information'!$A$26:$H$34,8,0)</f>
        <v>#REF!</v>
      </c>
      <c r="I260" s="5" t="e">
        <f t="shared" si="147"/>
        <v>#REF!</v>
      </c>
      <c r="J260" s="15" t="e">
        <f>#REF!</f>
        <v>#REF!</v>
      </c>
      <c r="K260" s="15" t="e">
        <f>#REF!</f>
        <v>#REF!</v>
      </c>
      <c r="L260" s="16" t="e">
        <f t="shared" si="148"/>
        <v>#REF!</v>
      </c>
      <c r="M260" s="89" t="e">
        <f>(J260+K260)*VLOOKUP(I260,'Building Information'!$A$26:$H$34,6,0)</f>
        <v>#REF!</v>
      </c>
      <c r="N260" s="31" t="e">
        <f>(J260+K260)*VLOOKUP(I260,'Building Information'!$A$26:$H$34,7,0)</f>
        <v>#REF!</v>
      </c>
      <c r="O260" s="90" t="e">
        <f>N260*VLOOKUP(I260,'Building Information'!$A$26:$H$34,8,0)</f>
        <v>#REF!</v>
      </c>
      <c r="P260" s="58" t="e">
        <f t="shared" si="150"/>
        <v>#REF!</v>
      </c>
      <c r="Q260" s="59" t="e">
        <f t="shared" si="151"/>
        <v>#REF!</v>
      </c>
      <c r="R260" s="58" t="e">
        <f t="shared" si="149"/>
        <v>#REF!</v>
      </c>
      <c r="S260" s="62" t="e">
        <f t="shared" si="152"/>
        <v>#REF!</v>
      </c>
      <c r="T260" s="63" t="e">
        <f t="shared" si="153"/>
        <v>#REF!</v>
      </c>
      <c r="U260" s="59" t="e">
        <f t="shared" si="154"/>
        <v>#REF!</v>
      </c>
      <c r="V260" s="5"/>
      <c r="X260" s="31" t="e">
        <f>(C260+D260)*'Building Information'!E$32</f>
        <v>#REF!</v>
      </c>
      <c r="Y260" s="31" t="e">
        <f>(C260+D260)*'Building Information'!E$32</f>
        <v>#REF!</v>
      </c>
      <c r="Z260" s="31" t="e">
        <f>((C260+D260)-(J260+K260))*'Building Information'!E$32</f>
        <v>#REF!</v>
      </c>
      <c r="AA260" s="31" t="e">
        <f>((C260+D260)-(J260+K260))*'Building Information'!E$32</f>
        <v>#REF!</v>
      </c>
      <c r="AB260" s="31"/>
      <c r="AC260" s="31"/>
      <c r="AD260" s="31"/>
      <c r="AE260" s="90"/>
    </row>
    <row r="261" spans="1:31" x14ac:dyDescent="0.35">
      <c r="B261" s="5" t="e">
        <f>#REF!</f>
        <v>#REF!</v>
      </c>
      <c r="C261" s="15" t="e">
        <f>#REF!</f>
        <v>#REF!</v>
      </c>
      <c r="D261" s="15" t="e">
        <f>#REF!</f>
        <v>#REF!</v>
      </c>
      <c r="E261" s="16" t="e">
        <f>#REF!</f>
        <v>#REF!</v>
      </c>
      <c r="F261" s="89" t="e">
        <f>(C261+D261)*VLOOKUP(B261,'Building Information'!$A$26:$H$34,6,0)</f>
        <v>#REF!</v>
      </c>
      <c r="G261" s="31" t="e">
        <f>(C261+D261)*VLOOKUP(B261,'Building Information'!$A$26:$H$34,7,0)</f>
        <v>#REF!</v>
      </c>
      <c r="H261" s="90" t="e">
        <f>G261*VLOOKUP(B261,'Building Information'!$A$26:$H$34,8,0)</f>
        <v>#REF!</v>
      </c>
      <c r="I261" s="5" t="e">
        <f t="shared" si="147"/>
        <v>#REF!</v>
      </c>
      <c r="J261" s="15" t="e">
        <f>#REF!</f>
        <v>#REF!</v>
      </c>
      <c r="K261" s="15" t="e">
        <f>#REF!</f>
        <v>#REF!</v>
      </c>
      <c r="L261" s="16" t="e">
        <f t="shared" si="148"/>
        <v>#REF!</v>
      </c>
      <c r="M261" s="89" t="e">
        <f>(J261+K261)*VLOOKUP(I261,'Building Information'!$A$26:$H$34,6,0)</f>
        <v>#REF!</v>
      </c>
      <c r="N261" s="31" t="e">
        <f>(J261+K261)*VLOOKUP(I261,'Building Information'!$A$26:$H$34,7,0)</f>
        <v>#REF!</v>
      </c>
      <c r="O261" s="90" t="e">
        <f>N261*VLOOKUP(I261,'Building Information'!$A$26:$H$34,8,0)</f>
        <v>#REF!</v>
      </c>
      <c r="P261" s="58" t="e">
        <f t="shared" si="150"/>
        <v>#REF!</v>
      </c>
      <c r="Q261" s="59" t="e">
        <f t="shared" si="151"/>
        <v>#REF!</v>
      </c>
      <c r="R261" s="58" t="e">
        <f t="shared" si="149"/>
        <v>#REF!</v>
      </c>
      <c r="S261" s="62" t="e">
        <f t="shared" si="152"/>
        <v>#REF!</v>
      </c>
      <c r="T261" s="63" t="e">
        <f t="shared" si="153"/>
        <v>#REF!</v>
      </c>
      <c r="U261" s="59" t="e">
        <f t="shared" si="154"/>
        <v>#REF!</v>
      </c>
      <c r="V261" s="5"/>
      <c r="X261" s="31" t="e">
        <f>(C261+D261)*'Building Information'!E$33</f>
        <v>#REF!</v>
      </c>
      <c r="Y261" s="31" t="e">
        <f>(C261+D261)*'Building Information'!E$33</f>
        <v>#REF!</v>
      </c>
      <c r="Z261" s="31" t="e">
        <f>((C261+D261)-(J261+K261))*'Building Information'!E$33</f>
        <v>#REF!</v>
      </c>
      <c r="AA261" s="31" t="e">
        <f>((C261+D261)-(J261+K261))*'Building Information'!E$33</f>
        <v>#REF!</v>
      </c>
      <c r="AB261" s="31"/>
      <c r="AC261" s="31"/>
      <c r="AD261" s="31"/>
      <c r="AE261" s="90"/>
    </row>
    <row r="262" spans="1:31" x14ac:dyDescent="0.35">
      <c r="B262" s="5" t="e">
        <f>#REF!</f>
        <v>#REF!</v>
      </c>
      <c r="C262" s="15" t="e">
        <f>#REF!</f>
        <v>#REF!</v>
      </c>
      <c r="D262" s="15" t="e">
        <f>#REF!</f>
        <v>#REF!</v>
      </c>
      <c r="E262" s="16" t="e">
        <f>#REF!</f>
        <v>#REF!</v>
      </c>
      <c r="F262" s="89" t="e">
        <f>(C262+D262)*VLOOKUP(B262,'Building Information'!$A$26:$H$34,6,0)</f>
        <v>#REF!</v>
      </c>
      <c r="G262" s="31" t="e">
        <f>(C262+D262)*VLOOKUP(B262,'Building Information'!$A$26:$H$34,7,0)</f>
        <v>#REF!</v>
      </c>
      <c r="H262" s="90" t="e">
        <f>G262*VLOOKUP(B262,'Building Information'!$A$26:$H$34,8,0)</f>
        <v>#REF!</v>
      </c>
      <c r="I262" s="5" t="e">
        <f t="shared" si="147"/>
        <v>#REF!</v>
      </c>
      <c r="J262" s="15" t="e">
        <f>#REF!</f>
        <v>#REF!</v>
      </c>
      <c r="K262" s="15" t="e">
        <f>#REF!</f>
        <v>#REF!</v>
      </c>
      <c r="L262" s="16" t="e">
        <f t="shared" si="148"/>
        <v>#REF!</v>
      </c>
      <c r="M262" s="89" t="e">
        <f>(J262+K262)*VLOOKUP(I262,'Building Information'!$A$26:$H$34,6,0)</f>
        <v>#REF!</v>
      </c>
      <c r="N262" s="31" t="e">
        <f>(J262+K262)*VLOOKUP(I262,'Building Information'!$A$26:$H$34,7,0)</f>
        <v>#REF!</v>
      </c>
      <c r="O262" s="90" t="e">
        <f>N262*VLOOKUP(I262,'Building Information'!$A$26:$H$34,8,0)</f>
        <v>#REF!</v>
      </c>
      <c r="P262" s="58" t="e">
        <f t="shared" si="150"/>
        <v>#REF!</v>
      </c>
      <c r="Q262" s="59" t="e">
        <f t="shared" si="151"/>
        <v>#REF!</v>
      </c>
      <c r="R262" s="58" t="e">
        <f t="shared" si="149"/>
        <v>#REF!</v>
      </c>
      <c r="S262" s="62" t="e">
        <f t="shared" si="152"/>
        <v>#REF!</v>
      </c>
      <c r="T262" s="63" t="e">
        <f t="shared" si="153"/>
        <v>#REF!</v>
      </c>
      <c r="U262" s="59" t="e">
        <f t="shared" si="154"/>
        <v>#REF!</v>
      </c>
      <c r="V262" s="5"/>
      <c r="X262" s="31" t="e">
        <f>(C262+D262)*'Building Information'!E$34</f>
        <v>#REF!</v>
      </c>
      <c r="Y262" s="31" t="e">
        <f>(C262+D262)*'Building Information'!E$34</f>
        <v>#REF!</v>
      </c>
      <c r="Z262" s="31" t="e">
        <f>((C262+D262)-(J262+K262))*'Building Information'!E$34</f>
        <v>#REF!</v>
      </c>
      <c r="AA262" s="31" t="e">
        <f>((C262+D262)-(J262+K262))*'Building Information'!E$34</f>
        <v>#REF!</v>
      </c>
      <c r="AB262" s="31"/>
      <c r="AC262" s="31"/>
      <c r="AD262" s="31"/>
      <c r="AE262" s="90"/>
    </row>
    <row r="263" spans="1:31" x14ac:dyDescent="0.35">
      <c r="B263" s="6"/>
      <c r="C263" s="7"/>
      <c r="D263" s="7"/>
      <c r="E263" s="8"/>
      <c r="F263" s="91" t="e">
        <f>SUM(F253:F262)</f>
        <v>#REF!</v>
      </c>
      <c r="G263" s="92" t="e">
        <f t="shared" ref="G263:H263" si="155">SUM(G253:G262)</f>
        <v>#REF!</v>
      </c>
      <c r="H263" s="93" t="e">
        <f t="shared" si="155"/>
        <v>#REF!</v>
      </c>
      <c r="I263" s="7"/>
      <c r="J263" s="7"/>
      <c r="K263" s="7"/>
      <c r="L263" s="8"/>
      <c r="M263" s="91" t="e">
        <f>SUM(M253:M262)</f>
        <v>#REF!</v>
      </c>
      <c r="N263" s="92" t="e">
        <f>SUM(N253:N262)</f>
        <v>#REF!</v>
      </c>
      <c r="O263" s="93" t="e">
        <f>SUM(O253:O262)</f>
        <v>#REF!</v>
      </c>
      <c r="P263" s="60" t="e">
        <f t="shared" si="150"/>
        <v>#REF!</v>
      </c>
      <c r="Q263" s="61" t="e">
        <f>IF(F263=0,0,(F263-M263)/F263*100)</f>
        <v>#REF!</v>
      </c>
      <c r="R263" s="60" t="e">
        <f>(G263-N263)</f>
        <v>#REF!</v>
      </c>
      <c r="S263" s="61" t="e">
        <f>IF(G263=0,0,(G263-N263)/G263*100)</f>
        <v>#REF!</v>
      </c>
      <c r="T263" s="60" t="e">
        <f>(H263-O263)</f>
        <v>#REF!</v>
      </c>
      <c r="U263" s="61" t="e">
        <f>IF(H263=0,0,(H263-O263)/H263*100)</f>
        <v>#REF!</v>
      </c>
      <c r="V263" s="6"/>
      <c r="W263" s="7"/>
      <c r="X263" s="92" t="e">
        <f>SUM(X253:X262)</f>
        <v>#REF!</v>
      </c>
      <c r="Y263" s="92" t="e">
        <f>SUM(Y253:Y262)</f>
        <v>#REF!</v>
      </c>
      <c r="Z263" s="92" t="e">
        <f>SUM(Z253:Z262)</f>
        <v>#REF!</v>
      </c>
      <c r="AA263" s="92" t="e">
        <f>SUM(AA253:AA262)</f>
        <v>#REF!</v>
      </c>
      <c r="AB263" s="92" t="e">
        <f>Z263/$V$7</f>
        <v>#REF!</v>
      </c>
      <c r="AC263" s="92" t="e">
        <f>AA263/$W$7</f>
        <v>#REF!</v>
      </c>
      <c r="AD263" s="92" t="e">
        <f>Z263/X263</f>
        <v>#REF!</v>
      </c>
      <c r="AE263" s="93" t="e">
        <f>AA263/Y263</f>
        <v>#REF!</v>
      </c>
    </row>
    <row r="265" spans="1:31" ht="18.5" x14ac:dyDescent="0.45">
      <c r="A265" s="4" t="s">
        <v>430</v>
      </c>
    </row>
    <row r="266" spans="1:31" ht="18.5" x14ac:dyDescent="0.45">
      <c r="A266" s="4"/>
      <c r="B266" t="s">
        <v>374</v>
      </c>
      <c r="I266" t="s">
        <v>375</v>
      </c>
    </row>
    <row r="267" spans="1:31" x14ac:dyDescent="0.35">
      <c r="B267" s="10" t="s">
        <v>402</v>
      </c>
      <c r="C267" s="13"/>
      <c r="D267" s="13"/>
      <c r="E267" s="12"/>
      <c r="F267" s="10" t="s">
        <v>376</v>
      </c>
      <c r="G267" s="11" t="s">
        <v>377</v>
      </c>
      <c r="H267" s="14" t="s">
        <v>378</v>
      </c>
      <c r="I267" s="11" t="s">
        <v>402</v>
      </c>
      <c r="J267" s="13"/>
      <c r="K267" s="13"/>
      <c r="L267" s="12"/>
      <c r="M267" s="10" t="s">
        <v>376</v>
      </c>
      <c r="N267" s="11" t="s">
        <v>377</v>
      </c>
      <c r="O267" s="14" t="s">
        <v>378</v>
      </c>
      <c r="P267" s="10" t="s">
        <v>379</v>
      </c>
      <c r="Q267" s="14" t="s">
        <v>380</v>
      </c>
      <c r="R267" s="10" t="s">
        <v>381</v>
      </c>
      <c r="S267" s="14" t="s">
        <v>382</v>
      </c>
      <c r="T267" s="10" t="s">
        <v>383</v>
      </c>
      <c r="U267" s="14" t="s">
        <v>384</v>
      </c>
      <c r="V267" s="104"/>
      <c r="W267" s="13"/>
      <c r="X267" s="11" t="s">
        <v>387</v>
      </c>
      <c r="Y267" s="11" t="s">
        <v>388</v>
      </c>
      <c r="Z267" s="11" t="s">
        <v>389</v>
      </c>
      <c r="AA267" s="11" t="s">
        <v>390</v>
      </c>
      <c r="AB267" s="11" t="s">
        <v>391</v>
      </c>
      <c r="AC267" s="11" t="s">
        <v>392</v>
      </c>
      <c r="AD267" s="11" t="s">
        <v>414</v>
      </c>
      <c r="AE267" s="14" t="s">
        <v>415</v>
      </c>
    </row>
    <row r="268" spans="1:31" x14ac:dyDescent="0.35">
      <c r="B268" s="5" t="e">
        <f>#REF!</f>
        <v>#REF!</v>
      </c>
      <c r="C268" s="15" t="e">
        <f>#REF!</f>
        <v>#REF!</v>
      </c>
      <c r="D268" s="15" t="e">
        <f>#REF!</f>
        <v>#REF!</v>
      </c>
      <c r="E268" s="16" t="e">
        <f>#REF!</f>
        <v>#REF!</v>
      </c>
      <c r="F268" s="89" t="e">
        <f>(C268+D268)*VLOOKUP(B268,'Building Information'!$A$26:$H$34,6,0)</f>
        <v>#REF!</v>
      </c>
      <c r="G268" s="31" t="e">
        <f>(C268+D268)*VLOOKUP(B268,'Building Information'!$A$26:$H$34,7,0)</f>
        <v>#REF!</v>
      </c>
      <c r="H268" s="90" t="e">
        <f>G268*VLOOKUP(B268,'Building Information'!$A$26:$H$34,8,0)</f>
        <v>#REF!</v>
      </c>
      <c r="I268" s="5" t="e">
        <f t="shared" ref="I268:I277" si="156">B268</f>
        <v>#REF!</v>
      </c>
      <c r="J268" s="15" t="e">
        <f>#REF!</f>
        <v>#REF!</v>
      </c>
      <c r="K268" s="15" t="e">
        <f>#REF!</f>
        <v>#REF!</v>
      </c>
      <c r="L268" s="16" t="e">
        <f t="shared" ref="L268:L277" si="157">E268</f>
        <v>#REF!</v>
      </c>
      <c r="M268" s="89" t="e">
        <f>(J268+K268)*VLOOKUP(I268,'Building Information'!$A$26:$H$34,6,0)</f>
        <v>#REF!</v>
      </c>
      <c r="N268" s="31" t="e">
        <f>(J268+K268)*VLOOKUP(I268,'Building Information'!$A$26:$H$34,7,0)</f>
        <v>#REF!</v>
      </c>
      <c r="O268" s="90" t="e">
        <f>N268*VLOOKUP(I268,'Building Information'!$A$26:$H$34,8,0)</f>
        <v>#REF!</v>
      </c>
      <c r="P268" s="58" t="e">
        <f>(F268-M268)</f>
        <v>#REF!</v>
      </c>
      <c r="Q268" s="59" t="e">
        <f>IF(F268=0,0,(F268-M268)/F268*100)</f>
        <v>#REF!</v>
      </c>
      <c r="R268" s="58" t="e">
        <f t="shared" ref="R268:R277" si="158">(G268-N268)</f>
        <v>#REF!</v>
      </c>
      <c r="S268" s="62" t="e">
        <f>IF(G268=0,0,(G268-N268)/G268*100)</f>
        <v>#REF!</v>
      </c>
      <c r="T268" s="63" t="e">
        <f>(H268-O268)</f>
        <v>#REF!</v>
      </c>
      <c r="U268" s="59" t="e">
        <f>IF(H268=0,0,(H268-O268)/H268*100)</f>
        <v>#REF!</v>
      </c>
      <c r="V268" s="5"/>
      <c r="X268" s="31" t="e">
        <f>(C268+D268)*'Building Information'!E$26</f>
        <v>#REF!</v>
      </c>
      <c r="Y268" s="31" t="e">
        <f>(C268+D268)*'Building Information'!E$26</f>
        <v>#REF!</v>
      </c>
      <c r="Z268" s="31" t="e">
        <f>((C268+D268)-(J268+K268))*'Building Information'!E$26</f>
        <v>#REF!</v>
      </c>
      <c r="AA268" s="31" t="e">
        <f>((C268+D268)-(J268+K268))*'Building Information'!E$26</f>
        <v>#REF!</v>
      </c>
      <c r="AB268" s="31"/>
      <c r="AC268" s="31"/>
      <c r="AD268" s="31"/>
      <c r="AE268" s="90"/>
    </row>
    <row r="269" spans="1:31" x14ac:dyDescent="0.35">
      <c r="B269" s="5" t="e">
        <f>#REF!</f>
        <v>#REF!</v>
      </c>
      <c r="C269" s="15" t="e">
        <f>#REF!</f>
        <v>#REF!</v>
      </c>
      <c r="D269" s="15" t="e">
        <f>#REF!</f>
        <v>#REF!</v>
      </c>
      <c r="E269" s="16" t="e">
        <f>#REF!</f>
        <v>#REF!</v>
      </c>
      <c r="F269" s="89" t="e">
        <f>(C269+D269)*VLOOKUP(B269,'Building Information'!$A$26:$H$34,6,0)</f>
        <v>#REF!</v>
      </c>
      <c r="G269" s="31" t="e">
        <f>(C269+D269)*VLOOKUP(B269,'Building Information'!$A$26:$H$34,7,0)</f>
        <v>#REF!</v>
      </c>
      <c r="H269" s="90" t="e">
        <f>G269*VLOOKUP(B269,'Building Information'!$A$26:$H$34,8,0)</f>
        <v>#REF!</v>
      </c>
      <c r="I269" s="5" t="e">
        <f t="shared" si="156"/>
        <v>#REF!</v>
      </c>
      <c r="J269" s="15" t="e">
        <f>#REF!</f>
        <v>#REF!</v>
      </c>
      <c r="K269" s="15" t="e">
        <f>#REF!</f>
        <v>#REF!</v>
      </c>
      <c r="L269" s="16" t="e">
        <f t="shared" si="157"/>
        <v>#REF!</v>
      </c>
      <c r="M269" s="89" t="e">
        <f>(J269+K269)*VLOOKUP(I269,'Building Information'!$A$26:$H$34,6,0)</f>
        <v>#REF!</v>
      </c>
      <c r="N269" s="31" t="e">
        <f>(J269+K269)*VLOOKUP(I269,'Building Information'!$A$26:$H$34,7,0)</f>
        <v>#REF!</v>
      </c>
      <c r="O269" s="90" t="e">
        <f>N269*VLOOKUP(I269,'Building Information'!$A$26:$H$34,8,0)</f>
        <v>#REF!</v>
      </c>
      <c r="P269" s="58" t="e">
        <f t="shared" ref="P269:P278" si="159">(F269-M269)</f>
        <v>#REF!</v>
      </c>
      <c r="Q269" s="59" t="e">
        <f t="shared" ref="Q269:Q277" si="160">IF(F269=0,0,(F269-M269)/F269*100)</f>
        <v>#REF!</v>
      </c>
      <c r="R269" s="58" t="e">
        <f t="shared" si="158"/>
        <v>#REF!</v>
      </c>
      <c r="S269" s="62" t="e">
        <f t="shared" ref="S269:S277" si="161">IF(G269=0,0,(G269-N269)/G269*100)</f>
        <v>#REF!</v>
      </c>
      <c r="T269" s="63" t="e">
        <f t="shared" ref="T269:T277" si="162">(H269-O269)</f>
        <v>#REF!</v>
      </c>
      <c r="U269" s="59" t="e">
        <f t="shared" ref="U269:U277" si="163">IF(H269=0,0,(H269-O269)/H269*100)</f>
        <v>#REF!</v>
      </c>
      <c r="V269" s="5"/>
      <c r="X269" s="31" t="e">
        <f>(C269+D269)*'Building Information'!E$27</f>
        <v>#REF!</v>
      </c>
      <c r="Y269" s="31" t="e">
        <f>(C269+D269)*'Building Information'!E$27</f>
        <v>#REF!</v>
      </c>
      <c r="Z269" s="31" t="e">
        <f>((C269+D269)-(J269+K269))*'Building Information'!E$27</f>
        <v>#REF!</v>
      </c>
      <c r="AA269" s="31" t="e">
        <f>((C269+D269)-(J269+K269))*'Building Information'!E$27</f>
        <v>#REF!</v>
      </c>
      <c r="AB269" s="31"/>
      <c r="AC269" s="31"/>
      <c r="AD269" s="31"/>
      <c r="AE269" s="90"/>
    </row>
    <row r="270" spans="1:31" x14ac:dyDescent="0.35">
      <c r="B270" s="5" t="e">
        <f>#REF!</f>
        <v>#REF!</v>
      </c>
      <c r="C270" s="15" t="e">
        <f>#REF!</f>
        <v>#REF!</v>
      </c>
      <c r="D270" s="15" t="e">
        <f>#REF!</f>
        <v>#REF!</v>
      </c>
      <c r="E270" s="16" t="e">
        <f>#REF!</f>
        <v>#REF!</v>
      </c>
      <c r="F270" s="89" t="e">
        <f>(C270+D270)*VLOOKUP(B270,'Building Information'!$A$26:$H$34,6,0)</f>
        <v>#REF!</v>
      </c>
      <c r="G270" s="31" t="e">
        <f>(C270+D270)*VLOOKUP(B270,'Building Information'!$A$26:$H$34,7,0)</f>
        <v>#REF!</v>
      </c>
      <c r="H270" s="90" t="e">
        <f>G270*VLOOKUP(B270,'Building Information'!$A$26:$H$34,8,0)</f>
        <v>#REF!</v>
      </c>
      <c r="I270" s="5" t="e">
        <f t="shared" si="156"/>
        <v>#REF!</v>
      </c>
      <c r="J270" s="15" t="e">
        <f>#REF!</f>
        <v>#REF!</v>
      </c>
      <c r="K270" s="15" t="e">
        <f>#REF!</f>
        <v>#REF!</v>
      </c>
      <c r="L270" s="16" t="e">
        <f t="shared" si="157"/>
        <v>#REF!</v>
      </c>
      <c r="M270" s="89" t="e">
        <f>(J270+K270)*VLOOKUP(I270,'Building Information'!$A$26:$H$34,6,0)</f>
        <v>#REF!</v>
      </c>
      <c r="N270" s="31" t="e">
        <f>(J270+K270)*VLOOKUP(I270,'Building Information'!$A$26:$H$34,7,0)</f>
        <v>#REF!</v>
      </c>
      <c r="O270" s="90" t="e">
        <f>N270*VLOOKUP(I270,'Building Information'!$A$26:$H$34,8,0)</f>
        <v>#REF!</v>
      </c>
      <c r="P270" s="58" t="e">
        <f t="shared" si="159"/>
        <v>#REF!</v>
      </c>
      <c r="Q270" s="59" t="e">
        <f t="shared" si="160"/>
        <v>#REF!</v>
      </c>
      <c r="R270" s="58" t="e">
        <f t="shared" si="158"/>
        <v>#REF!</v>
      </c>
      <c r="S270" s="62" t="e">
        <f t="shared" si="161"/>
        <v>#REF!</v>
      </c>
      <c r="T270" s="63" t="e">
        <f t="shared" si="162"/>
        <v>#REF!</v>
      </c>
      <c r="U270" s="59" t="e">
        <f t="shared" si="163"/>
        <v>#REF!</v>
      </c>
      <c r="V270" s="5"/>
      <c r="X270" s="31" t="e">
        <f>(C270+D270)*'Building Information'!E$28</f>
        <v>#REF!</v>
      </c>
      <c r="Y270" s="31" t="e">
        <f>(C270+D270)*'Building Information'!E$28</f>
        <v>#REF!</v>
      </c>
      <c r="Z270" s="31" t="e">
        <f>((C270+D270)-(J270+K270))*'Building Information'!E$28</f>
        <v>#REF!</v>
      </c>
      <c r="AA270" s="31" t="e">
        <f>((C270+D270)-(J270+K270))*'Building Information'!E$28</f>
        <v>#REF!</v>
      </c>
      <c r="AB270" s="31"/>
      <c r="AC270" s="31"/>
      <c r="AD270" s="31"/>
      <c r="AE270" s="90"/>
    </row>
    <row r="271" spans="1:31" x14ac:dyDescent="0.35">
      <c r="B271" s="5" t="e">
        <f>#REF!</f>
        <v>#REF!</v>
      </c>
      <c r="C271" s="15" t="e">
        <f>#REF!</f>
        <v>#REF!</v>
      </c>
      <c r="D271" s="15" t="e">
        <f>#REF!</f>
        <v>#REF!</v>
      </c>
      <c r="E271" s="16" t="e">
        <f>#REF!</f>
        <v>#REF!</v>
      </c>
      <c r="F271" s="89" t="e">
        <f>(C271+D271)*VLOOKUP(B271,'Building Information'!$A$26:$H$34,6,0)</f>
        <v>#REF!</v>
      </c>
      <c r="G271" s="31" t="e">
        <f>(C271+D271)*VLOOKUP(B271,'Building Information'!$A$26:$H$34,7,0)</f>
        <v>#REF!</v>
      </c>
      <c r="H271" s="90" t="e">
        <f>G271*VLOOKUP(B271,'Building Information'!$A$26:$H$34,8,0)</f>
        <v>#REF!</v>
      </c>
      <c r="I271" s="5" t="e">
        <f t="shared" si="156"/>
        <v>#REF!</v>
      </c>
      <c r="J271" s="15" t="e">
        <f>#REF!</f>
        <v>#REF!</v>
      </c>
      <c r="K271" s="15" t="e">
        <f>#REF!</f>
        <v>#REF!</v>
      </c>
      <c r="L271" s="16" t="e">
        <f t="shared" si="157"/>
        <v>#REF!</v>
      </c>
      <c r="M271" s="89" t="e">
        <f>(J271+K271)*VLOOKUP(I271,'Building Information'!$A$26:$H$34,6,0)</f>
        <v>#REF!</v>
      </c>
      <c r="N271" s="31" t="e">
        <f>(J271+K271)*VLOOKUP(I271,'Building Information'!$A$26:$H$34,7,0)</f>
        <v>#REF!</v>
      </c>
      <c r="O271" s="90" t="e">
        <f>N271*VLOOKUP(I271,'Building Information'!$A$26:$H$34,8,0)</f>
        <v>#REF!</v>
      </c>
      <c r="P271" s="58" t="e">
        <f t="shared" si="159"/>
        <v>#REF!</v>
      </c>
      <c r="Q271" s="59" t="e">
        <f t="shared" si="160"/>
        <v>#REF!</v>
      </c>
      <c r="R271" s="58" t="e">
        <f t="shared" si="158"/>
        <v>#REF!</v>
      </c>
      <c r="S271" s="62" t="e">
        <f t="shared" si="161"/>
        <v>#REF!</v>
      </c>
      <c r="T271" s="63" t="e">
        <f t="shared" si="162"/>
        <v>#REF!</v>
      </c>
      <c r="U271" s="59" t="e">
        <f t="shared" si="163"/>
        <v>#REF!</v>
      </c>
      <c r="V271" s="5"/>
      <c r="X271" s="31" t="e">
        <f>(C271+D271)*'Building Information'!E$29</f>
        <v>#REF!</v>
      </c>
      <c r="Y271" s="31" t="e">
        <f>(C271+D271)*'Building Information'!E$29</f>
        <v>#REF!</v>
      </c>
      <c r="Z271" s="31" t="e">
        <f>((C271+D271)-(J271+K271))*'Building Information'!E$29</f>
        <v>#REF!</v>
      </c>
      <c r="AA271" s="31" t="e">
        <f>((C271+D271)-(J271+K271))*'Building Information'!E$29</f>
        <v>#REF!</v>
      </c>
      <c r="AB271" s="31"/>
      <c r="AC271" s="31"/>
      <c r="AD271" s="31"/>
      <c r="AE271" s="90"/>
    </row>
    <row r="272" spans="1:31" x14ac:dyDescent="0.35">
      <c r="B272" s="5" t="e">
        <f>#REF!</f>
        <v>#REF!</v>
      </c>
      <c r="C272" s="15" t="e">
        <f>#REF!</f>
        <v>#REF!</v>
      </c>
      <c r="D272" s="15" t="e">
        <f>#REF!</f>
        <v>#REF!</v>
      </c>
      <c r="E272" s="16" t="e">
        <f>#REF!</f>
        <v>#REF!</v>
      </c>
      <c r="F272" s="89" t="e">
        <f>(C272+D272)*VLOOKUP(B272,'Building Information'!$A$26:$H$34,6,0)</f>
        <v>#REF!</v>
      </c>
      <c r="G272" s="31" t="e">
        <f>(C272+D272)*VLOOKUP(B272,'Building Information'!$A$26:$H$34,7,0)</f>
        <v>#REF!</v>
      </c>
      <c r="H272" s="90" t="e">
        <f>G272*VLOOKUP(B272,'Building Information'!$A$26:$H$34,8,0)</f>
        <v>#REF!</v>
      </c>
      <c r="I272" s="5" t="e">
        <f t="shared" si="156"/>
        <v>#REF!</v>
      </c>
      <c r="J272" s="15" t="e">
        <f>#REF!</f>
        <v>#REF!</v>
      </c>
      <c r="K272" s="15" t="e">
        <f>#REF!</f>
        <v>#REF!</v>
      </c>
      <c r="L272" s="16" t="e">
        <f t="shared" si="157"/>
        <v>#REF!</v>
      </c>
      <c r="M272" s="89" t="e">
        <f>(J272+K272)*VLOOKUP(I272,'Building Information'!$A$26:$H$34,6,0)</f>
        <v>#REF!</v>
      </c>
      <c r="N272" s="31" t="e">
        <f>(J272+K272)*VLOOKUP(I272,'Building Information'!$A$26:$H$34,7,0)</f>
        <v>#REF!</v>
      </c>
      <c r="O272" s="90" t="e">
        <f>N272*VLOOKUP(I272,'Building Information'!$A$26:$H$34,8,0)</f>
        <v>#REF!</v>
      </c>
      <c r="P272" s="58" t="e">
        <f t="shared" si="159"/>
        <v>#REF!</v>
      </c>
      <c r="Q272" s="59" t="e">
        <f t="shared" si="160"/>
        <v>#REF!</v>
      </c>
      <c r="R272" s="58" t="e">
        <f t="shared" si="158"/>
        <v>#REF!</v>
      </c>
      <c r="S272" s="62" t="e">
        <f t="shared" si="161"/>
        <v>#REF!</v>
      </c>
      <c r="T272" s="63" t="e">
        <f t="shared" si="162"/>
        <v>#REF!</v>
      </c>
      <c r="U272" s="59" t="e">
        <f t="shared" si="163"/>
        <v>#REF!</v>
      </c>
      <c r="V272" s="5"/>
      <c r="X272" s="31" t="e">
        <f>(C272+D272)*'Building Information'!#REF!</f>
        <v>#REF!</v>
      </c>
      <c r="Y272" s="31" t="e">
        <f>(C272+D272)*'Building Information'!#REF!</f>
        <v>#REF!</v>
      </c>
      <c r="Z272" s="31" t="e">
        <f>((C272+D272)-(J272+K272))*'Building Information'!#REF!</f>
        <v>#REF!</v>
      </c>
      <c r="AA272" s="31" t="e">
        <f>((C272+D272)-(J272+K272))*'Building Information'!#REF!</f>
        <v>#REF!</v>
      </c>
      <c r="AB272" s="31"/>
      <c r="AC272" s="31"/>
      <c r="AD272" s="31"/>
      <c r="AE272" s="90"/>
    </row>
    <row r="273" spans="1:31" x14ac:dyDescent="0.35">
      <c r="B273" s="5" t="e">
        <f>#REF!</f>
        <v>#REF!</v>
      </c>
      <c r="C273" s="15" t="e">
        <f>#REF!</f>
        <v>#REF!</v>
      </c>
      <c r="D273" s="15" t="e">
        <f>#REF!</f>
        <v>#REF!</v>
      </c>
      <c r="E273" s="16" t="e">
        <f>#REF!</f>
        <v>#REF!</v>
      </c>
      <c r="F273" s="89" t="e">
        <f>(C273+D273)*VLOOKUP(B273,'Building Information'!$A$26:$H$34,6,0)</f>
        <v>#REF!</v>
      </c>
      <c r="G273" s="31" t="e">
        <f>(C273+D273)*VLOOKUP(B273,'Building Information'!$A$26:$H$34,7,0)</f>
        <v>#REF!</v>
      </c>
      <c r="H273" s="90" t="e">
        <f>G273*VLOOKUP(B273,'Building Information'!$A$26:$H$34,8,0)</f>
        <v>#REF!</v>
      </c>
      <c r="I273" s="5" t="e">
        <f t="shared" si="156"/>
        <v>#REF!</v>
      </c>
      <c r="J273" s="15" t="e">
        <f>#REF!</f>
        <v>#REF!</v>
      </c>
      <c r="K273" s="15" t="e">
        <f>#REF!</f>
        <v>#REF!</v>
      </c>
      <c r="L273" s="16" t="e">
        <f t="shared" si="157"/>
        <v>#REF!</v>
      </c>
      <c r="M273" s="89" t="e">
        <f>(J273+K273)*VLOOKUP(I273,'Building Information'!$A$26:$H$34,6,0)</f>
        <v>#REF!</v>
      </c>
      <c r="N273" s="31" t="e">
        <f>(J273+K273)*VLOOKUP(I273,'Building Information'!$A$26:$H$34,7,0)</f>
        <v>#REF!</v>
      </c>
      <c r="O273" s="90" t="e">
        <f>N273*VLOOKUP(I273,'Building Information'!$A$26:$H$34,8,0)</f>
        <v>#REF!</v>
      </c>
      <c r="P273" s="58" t="e">
        <f t="shared" si="159"/>
        <v>#REF!</v>
      </c>
      <c r="Q273" s="59" t="e">
        <f t="shared" si="160"/>
        <v>#REF!</v>
      </c>
      <c r="R273" s="58" t="e">
        <f t="shared" si="158"/>
        <v>#REF!</v>
      </c>
      <c r="S273" s="62" t="e">
        <f t="shared" si="161"/>
        <v>#REF!</v>
      </c>
      <c r="T273" s="63" t="e">
        <f t="shared" si="162"/>
        <v>#REF!</v>
      </c>
      <c r="U273" s="59" t="e">
        <f t="shared" si="163"/>
        <v>#REF!</v>
      </c>
      <c r="V273" s="5"/>
      <c r="X273" s="31" t="e">
        <f>(C273+D273)*'Building Information'!E$30</f>
        <v>#REF!</v>
      </c>
      <c r="Y273" s="31"/>
      <c r="Z273" s="31" t="e">
        <f>((C273+D273)-(J273+K273))*'Building Information'!E$30</f>
        <v>#REF!</v>
      </c>
      <c r="AA273" s="31"/>
      <c r="AB273" s="31"/>
      <c r="AC273" s="31"/>
      <c r="AD273" s="31"/>
      <c r="AE273" s="90"/>
    </row>
    <row r="274" spans="1:31" x14ac:dyDescent="0.35">
      <c r="B274" s="5" t="e">
        <f>#REF!</f>
        <v>#REF!</v>
      </c>
      <c r="C274" s="15" t="e">
        <f>#REF!</f>
        <v>#REF!</v>
      </c>
      <c r="D274" s="15" t="e">
        <f>#REF!</f>
        <v>#REF!</v>
      </c>
      <c r="E274" s="16" t="e">
        <f>#REF!</f>
        <v>#REF!</v>
      </c>
      <c r="F274" s="89" t="e">
        <f>(C274+D274)*VLOOKUP(B274,'Building Information'!$A$26:$H$34,6,0)</f>
        <v>#REF!</v>
      </c>
      <c r="G274" s="31" t="e">
        <f>(C274+D274)*VLOOKUP(B274,'Building Information'!$A$26:$H$34,7,0)</f>
        <v>#REF!</v>
      </c>
      <c r="H274" s="90" t="e">
        <f>G274*VLOOKUP(B274,'Building Information'!$A$26:$H$34,8,0)</f>
        <v>#REF!</v>
      </c>
      <c r="I274" s="5" t="e">
        <f t="shared" si="156"/>
        <v>#REF!</v>
      </c>
      <c r="J274" s="15" t="e">
        <f>#REF!</f>
        <v>#REF!</v>
      </c>
      <c r="K274" s="15" t="e">
        <f>#REF!</f>
        <v>#REF!</v>
      </c>
      <c r="L274" s="16" t="e">
        <f t="shared" si="157"/>
        <v>#REF!</v>
      </c>
      <c r="M274" s="89" t="e">
        <f>(J274+K274)*VLOOKUP(I274,'Building Information'!$A$26:$H$34,6,0)</f>
        <v>#REF!</v>
      </c>
      <c r="N274" s="31" t="e">
        <f>(J274+K274)*VLOOKUP(I274,'Building Information'!$A$26:$H$34,7,0)</f>
        <v>#REF!</v>
      </c>
      <c r="O274" s="90" t="e">
        <f>N274*VLOOKUP(I274,'Building Information'!$A$26:$H$34,8,0)</f>
        <v>#REF!</v>
      </c>
      <c r="P274" s="58" t="e">
        <f t="shared" si="159"/>
        <v>#REF!</v>
      </c>
      <c r="Q274" s="59" t="e">
        <f t="shared" si="160"/>
        <v>#REF!</v>
      </c>
      <c r="R274" s="58" t="e">
        <f t="shared" si="158"/>
        <v>#REF!</v>
      </c>
      <c r="S274" s="62" t="e">
        <f t="shared" si="161"/>
        <v>#REF!</v>
      </c>
      <c r="T274" s="63" t="e">
        <f t="shared" si="162"/>
        <v>#REF!</v>
      </c>
      <c r="U274" s="59" t="e">
        <f t="shared" si="163"/>
        <v>#REF!</v>
      </c>
      <c r="V274" s="5"/>
      <c r="X274" s="31" t="e">
        <f>(C274+D274)*'Building Information'!E$31</f>
        <v>#REF!</v>
      </c>
      <c r="Y274" s="31"/>
      <c r="Z274" s="31" t="e">
        <f>((C274+D274)-(J274+K274))*'Building Information'!E$31</f>
        <v>#REF!</v>
      </c>
      <c r="AA274" s="31"/>
      <c r="AB274" s="31"/>
      <c r="AC274" s="31"/>
      <c r="AD274" s="31"/>
      <c r="AE274" s="90"/>
    </row>
    <row r="275" spans="1:31" x14ac:dyDescent="0.35">
      <c r="B275" s="5" t="e">
        <f>#REF!</f>
        <v>#REF!</v>
      </c>
      <c r="C275" s="15" t="e">
        <f>#REF!</f>
        <v>#REF!</v>
      </c>
      <c r="D275" s="15" t="e">
        <f>#REF!</f>
        <v>#REF!</v>
      </c>
      <c r="E275" s="16" t="e">
        <f>#REF!</f>
        <v>#REF!</v>
      </c>
      <c r="F275" s="89" t="e">
        <f>(C275+D275)*VLOOKUP(B275,'Building Information'!$A$26:$H$34,6,0)</f>
        <v>#REF!</v>
      </c>
      <c r="G275" s="31" t="e">
        <f>(C275+D275)*VLOOKUP(B275,'Building Information'!$A$26:$H$34,7,0)</f>
        <v>#REF!</v>
      </c>
      <c r="H275" s="90" t="e">
        <f>G275*VLOOKUP(B275,'Building Information'!$A$26:$H$34,8,0)</f>
        <v>#REF!</v>
      </c>
      <c r="I275" s="5" t="e">
        <f t="shared" si="156"/>
        <v>#REF!</v>
      </c>
      <c r="J275" s="15" t="e">
        <f>#REF!</f>
        <v>#REF!</v>
      </c>
      <c r="K275" s="15" t="e">
        <f>#REF!</f>
        <v>#REF!</v>
      </c>
      <c r="L275" s="16" t="e">
        <f t="shared" si="157"/>
        <v>#REF!</v>
      </c>
      <c r="M275" s="89" t="e">
        <f>(J275+K275)*VLOOKUP(I275,'Building Information'!$A$26:$H$34,6,0)</f>
        <v>#REF!</v>
      </c>
      <c r="N275" s="31" t="e">
        <f>(J275+K275)*VLOOKUP(I275,'Building Information'!$A$26:$H$34,7,0)</f>
        <v>#REF!</v>
      </c>
      <c r="O275" s="90" t="e">
        <f>N275*VLOOKUP(I275,'Building Information'!$A$26:$H$34,8,0)</f>
        <v>#REF!</v>
      </c>
      <c r="P275" s="58" t="e">
        <f t="shared" si="159"/>
        <v>#REF!</v>
      </c>
      <c r="Q275" s="59" t="e">
        <f t="shared" si="160"/>
        <v>#REF!</v>
      </c>
      <c r="R275" s="58" t="e">
        <f t="shared" si="158"/>
        <v>#REF!</v>
      </c>
      <c r="S275" s="62" t="e">
        <f t="shared" si="161"/>
        <v>#REF!</v>
      </c>
      <c r="T275" s="63" t="e">
        <f t="shared" si="162"/>
        <v>#REF!</v>
      </c>
      <c r="U275" s="59" t="e">
        <f t="shared" si="163"/>
        <v>#REF!</v>
      </c>
      <c r="V275" s="5"/>
      <c r="X275" s="31" t="e">
        <f>(C275+D275)*'Building Information'!E$32</f>
        <v>#REF!</v>
      </c>
      <c r="Y275" s="31" t="e">
        <f>(C275+D275)*'Building Information'!E$32</f>
        <v>#REF!</v>
      </c>
      <c r="Z275" s="31" t="e">
        <f>((C275+D275)-(J275+K275))*'Building Information'!E$32</f>
        <v>#REF!</v>
      </c>
      <c r="AA275" s="31" t="e">
        <f>((C275+D275)-(J275+K275))*'Building Information'!E$32</f>
        <v>#REF!</v>
      </c>
      <c r="AB275" s="31"/>
      <c r="AC275" s="31"/>
      <c r="AD275" s="31"/>
      <c r="AE275" s="90"/>
    </row>
    <row r="276" spans="1:31" x14ac:dyDescent="0.35">
      <c r="B276" s="5" t="e">
        <f>#REF!</f>
        <v>#REF!</v>
      </c>
      <c r="C276" s="15" t="e">
        <f>#REF!</f>
        <v>#REF!</v>
      </c>
      <c r="D276" s="15" t="e">
        <f>#REF!</f>
        <v>#REF!</v>
      </c>
      <c r="E276" s="16" t="e">
        <f>#REF!</f>
        <v>#REF!</v>
      </c>
      <c r="F276" s="89" t="e">
        <f>(C276+D276)*VLOOKUP(B276,'Building Information'!$A$26:$H$34,6,0)</f>
        <v>#REF!</v>
      </c>
      <c r="G276" s="31" t="e">
        <f>(C276+D276)*VLOOKUP(B276,'Building Information'!$A$26:$H$34,7,0)</f>
        <v>#REF!</v>
      </c>
      <c r="H276" s="90" t="e">
        <f>G276*VLOOKUP(B276,'Building Information'!$A$26:$H$34,8,0)</f>
        <v>#REF!</v>
      </c>
      <c r="I276" s="5" t="e">
        <f t="shared" si="156"/>
        <v>#REF!</v>
      </c>
      <c r="J276" s="15" t="e">
        <f>#REF!</f>
        <v>#REF!</v>
      </c>
      <c r="K276" s="15" t="e">
        <f>#REF!</f>
        <v>#REF!</v>
      </c>
      <c r="L276" s="16" t="e">
        <f t="shared" si="157"/>
        <v>#REF!</v>
      </c>
      <c r="M276" s="89" t="e">
        <f>(J276+K276)*VLOOKUP(I276,'Building Information'!$A$26:$H$34,6,0)</f>
        <v>#REF!</v>
      </c>
      <c r="N276" s="31" t="e">
        <f>(J276+K276)*VLOOKUP(I276,'Building Information'!$A$26:$H$34,7,0)</f>
        <v>#REF!</v>
      </c>
      <c r="O276" s="90" t="e">
        <f>N276*VLOOKUP(I276,'Building Information'!$A$26:$H$34,8,0)</f>
        <v>#REF!</v>
      </c>
      <c r="P276" s="58" t="e">
        <f t="shared" si="159"/>
        <v>#REF!</v>
      </c>
      <c r="Q276" s="59" t="e">
        <f t="shared" si="160"/>
        <v>#REF!</v>
      </c>
      <c r="R276" s="58" t="e">
        <f t="shared" si="158"/>
        <v>#REF!</v>
      </c>
      <c r="S276" s="62" t="e">
        <f t="shared" si="161"/>
        <v>#REF!</v>
      </c>
      <c r="T276" s="63" t="e">
        <f t="shared" si="162"/>
        <v>#REF!</v>
      </c>
      <c r="U276" s="59" t="e">
        <f t="shared" si="163"/>
        <v>#REF!</v>
      </c>
      <c r="V276" s="5"/>
      <c r="X276" s="31" t="e">
        <f>(C276+D276)*'Building Information'!E$33</f>
        <v>#REF!</v>
      </c>
      <c r="Y276" s="31" t="e">
        <f>(C276+D276)*'Building Information'!E$33</f>
        <v>#REF!</v>
      </c>
      <c r="Z276" s="31" t="e">
        <f>((C276+D276)-(J276+K276))*'Building Information'!E$33</f>
        <v>#REF!</v>
      </c>
      <c r="AA276" s="31" t="e">
        <f>((C276+D276)-(J276+K276))*'Building Information'!E$33</f>
        <v>#REF!</v>
      </c>
      <c r="AB276" s="31"/>
      <c r="AC276" s="31"/>
      <c r="AD276" s="31"/>
      <c r="AE276" s="90"/>
    </row>
    <row r="277" spans="1:31" x14ac:dyDescent="0.35">
      <c r="B277" s="5" t="e">
        <f>#REF!</f>
        <v>#REF!</v>
      </c>
      <c r="C277" s="15" t="e">
        <f>#REF!</f>
        <v>#REF!</v>
      </c>
      <c r="D277" s="15" t="e">
        <f>#REF!</f>
        <v>#REF!</v>
      </c>
      <c r="E277" s="16" t="e">
        <f>#REF!</f>
        <v>#REF!</v>
      </c>
      <c r="F277" s="89" t="e">
        <f>(C277+D277)*VLOOKUP(B277,'Building Information'!$A$26:$H$34,6,0)</f>
        <v>#REF!</v>
      </c>
      <c r="G277" s="31" t="e">
        <f>(C277+D277)*VLOOKUP(B277,'Building Information'!$A$26:$H$34,7,0)</f>
        <v>#REF!</v>
      </c>
      <c r="H277" s="90" t="e">
        <f>G277*VLOOKUP(B277,'Building Information'!$A$26:$H$34,8,0)</f>
        <v>#REF!</v>
      </c>
      <c r="I277" s="5" t="e">
        <f t="shared" si="156"/>
        <v>#REF!</v>
      </c>
      <c r="J277" s="15" t="e">
        <f>#REF!</f>
        <v>#REF!</v>
      </c>
      <c r="K277" s="15" t="e">
        <f>#REF!</f>
        <v>#REF!</v>
      </c>
      <c r="L277" s="16" t="e">
        <f t="shared" si="157"/>
        <v>#REF!</v>
      </c>
      <c r="M277" s="89" t="e">
        <f>(J277+K277)*VLOOKUP(I277,'Building Information'!$A$26:$H$34,6,0)</f>
        <v>#REF!</v>
      </c>
      <c r="N277" s="31" t="e">
        <f>(J277+K277)*VLOOKUP(I277,'Building Information'!$A$26:$H$34,7,0)</f>
        <v>#REF!</v>
      </c>
      <c r="O277" s="90" t="e">
        <f>N277*VLOOKUP(I277,'Building Information'!$A$26:$H$34,8,0)</f>
        <v>#REF!</v>
      </c>
      <c r="P277" s="58" t="e">
        <f t="shared" si="159"/>
        <v>#REF!</v>
      </c>
      <c r="Q277" s="59" t="e">
        <f t="shared" si="160"/>
        <v>#REF!</v>
      </c>
      <c r="R277" s="58" t="e">
        <f t="shared" si="158"/>
        <v>#REF!</v>
      </c>
      <c r="S277" s="62" t="e">
        <f t="shared" si="161"/>
        <v>#REF!</v>
      </c>
      <c r="T277" s="63" t="e">
        <f t="shared" si="162"/>
        <v>#REF!</v>
      </c>
      <c r="U277" s="59" t="e">
        <f t="shared" si="163"/>
        <v>#REF!</v>
      </c>
      <c r="V277" s="5"/>
      <c r="X277" s="31" t="e">
        <f>(C277+D277)*'Building Information'!E$34</f>
        <v>#REF!</v>
      </c>
      <c r="Y277" s="31" t="e">
        <f>(C277+D277)*'Building Information'!E$34</f>
        <v>#REF!</v>
      </c>
      <c r="Z277" s="31" t="e">
        <f>((C277+D277)-(J277+K277))*'Building Information'!E$34</f>
        <v>#REF!</v>
      </c>
      <c r="AA277" s="31" t="e">
        <f>((C277+D277)-(J277+K277))*'Building Information'!E$34</f>
        <v>#REF!</v>
      </c>
      <c r="AB277" s="31"/>
      <c r="AC277" s="31"/>
      <c r="AD277" s="31"/>
      <c r="AE277" s="90"/>
    </row>
    <row r="278" spans="1:31" x14ac:dyDescent="0.35">
      <c r="B278" s="6"/>
      <c r="C278" s="7"/>
      <c r="D278" s="7"/>
      <c r="E278" s="8"/>
      <c r="F278" s="91" t="e">
        <f>SUM(F268:F277)</f>
        <v>#REF!</v>
      </c>
      <c r="G278" s="92" t="e">
        <f t="shared" ref="G278:H278" si="164">SUM(G268:G277)</f>
        <v>#REF!</v>
      </c>
      <c r="H278" s="93" t="e">
        <f t="shared" si="164"/>
        <v>#REF!</v>
      </c>
      <c r="I278" s="7"/>
      <c r="J278" s="7"/>
      <c r="K278" s="7"/>
      <c r="L278" s="8"/>
      <c r="M278" s="91" t="e">
        <f>SUM(M268:M277)</f>
        <v>#REF!</v>
      </c>
      <c r="N278" s="92" t="e">
        <f>SUM(N268:N277)</f>
        <v>#REF!</v>
      </c>
      <c r="O278" s="93" t="e">
        <f>SUM(O268:O277)</f>
        <v>#REF!</v>
      </c>
      <c r="P278" s="60" t="e">
        <f t="shared" si="159"/>
        <v>#REF!</v>
      </c>
      <c r="Q278" s="61" t="e">
        <f>IF(F278=0,0,(F278-M278)/F278*100)</f>
        <v>#REF!</v>
      </c>
      <c r="R278" s="60" t="e">
        <f>(G278-N278)</f>
        <v>#REF!</v>
      </c>
      <c r="S278" s="61" t="e">
        <f>IF(G278=0,0,(G278-N278)/G278*100)</f>
        <v>#REF!</v>
      </c>
      <c r="T278" s="60" t="e">
        <f>(H278-O278)</f>
        <v>#REF!</v>
      </c>
      <c r="U278" s="61" t="e">
        <f>IF(H278=0,0,(H278-O278)/H278*100)</f>
        <v>#REF!</v>
      </c>
      <c r="V278" s="6"/>
      <c r="W278" s="7"/>
      <c r="X278" s="92" t="e">
        <f>SUM(X268:X277)</f>
        <v>#REF!</v>
      </c>
      <c r="Y278" s="92" t="e">
        <f>SUM(Y268:Y277)</f>
        <v>#REF!</v>
      </c>
      <c r="Z278" s="92" t="e">
        <f>SUM(Z268:Z277)</f>
        <v>#REF!</v>
      </c>
      <c r="AA278" s="92" t="e">
        <f>SUM(AA268:AA277)</f>
        <v>#REF!</v>
      </c>
      <c r="AB278" s="92" t="e">
        <f>Z278/$V$7</f>
        <v>#REF!</v>
      </c>
      <c r="AC278" s="92" t="e">
        <f>AA278/$W$7</f>
        <v>#REF!</v>
      </c>
      <c r="AD278" s="92" t="e">
        <f>Z278/X278</f>
        <v>#REF!</v>
      </c>
      <c r="AE278" s="93" t="e">
        <f>AA278/Y278</f>
        <v>#REF!</v>
      </c>
    </row>
    <row r="280" spans="1:31" ht="18.5" x14ac:dyDescent="0.45">
      <c r="A280" s="4" t="s">
        <v>431</v>
      </c>
    </row>
    <row r="281" spans="1:31" ht="18.5" x14ac:dyDescent="0.45">
      <c r="A281" s="4"/>
      <c r="B281" t="s">
        <v>374</v>
      </c>
      <c r="I281" t="s">
        <v>375</v>
      </c>
    </row>
    <row r="282" spans="1:31" x14ac:dyDescent="0.35">
      <c r="B282" s="10" t="s">
        <v>402</v>
      </c>
      <c r="C282" s="13"/>
      <c r="D282" s="13"/>
      <c r="E282" s="12"/>
      <c r="F282" s="10" t="s">
        <v>376</v>
      </c>
      <c r="G282" s="11" t="s">
        <v>377</v>
      </c>
      <c r="H282" s="14" t="s">
        <v>378</v>
      </c>
      <c r="I282" s="11" t="s">
        <v>402</v>
      </c>
      <c r="J282" s="13"/>
      <c r="K282" s="13"/>
      <c r="L282" s="12"/>
      <c r="M282" s="10" t="s">
        <v>376</v>
      </c>
      <c r="N282" s="11" t="s">
        <v>377</v>
      </c>
      <c r="O282" s="14" t="s">
        <v>378</v>
      </c>
      <c r="P282" s="10" t="s">
        <v>379</v>
      </c>
      <c r="Q282" s="14" t="s">
        <v>380</v>
      </c>
      <c r="R282" s="10" t="s">
        <v>381</v>
      </c>
      <c r="S282" s="14" t="s">
        <v>382</v>
      </c>
      <c r="T282" s="10" t="s">
        <v>383</v>
      </c>
      <c r="U282" s="14" t="s">
        <v>384</v>
      </c>
      <c r="V282" s="104"/>
      <c r="W282" s="13"/>
      <c r="X282" s="11" t="s">
        <v>387</v>
      </c>
      <c r="Y282" s="11" t="s">
        <v>388</v>
      </c>
      <c r="Z282" s="11" t="s">
        <v>389</v>
      </c>
      <c r="AA282" s="11" t="s">
        <v>390</v>
      </c>
      <c r="AB282" s="11" t="s">
        <v>391</v>
      </c>
      <c r="AC282" s="11" t="s">
        <v>392</v>
      </c>
      <c r="AD282" s="11" t="s">
        <v>414</v>
      </c>
      <c r="AE282" s="14" t="s">
        <v>415</v>
      </c>
    </row>
    <row r="283" spans="1:31" x14ac:dyDescent="0.35">
      <c r="B283" s="5" t="e">
        <f>#REF!</f>
        <v>#REF!</v>
      </c>
      <c r="C283" s="15" t="e">
        <f>#REF!</f>
        <v>#REF!</v>
      </c>
      <c r="D283" s="15" t="e">
        <f>#REF!</f>
        <v>#REF!</v>
      </c>
      <c r="E283" s="16" t="e">
        <f>#REF!</f>
        <v>#REF!</v>
      </c>
      <c r="F283" s="89" t="e">
        <f>(C283+D283)*VLOOKUP(B283,'Building Information'!$A$26:$H$34,6,0)</f>
        <v>#REF!</v>
      </c>
      <c r="G283" s="31" t="e">
        <f>(C283+D283)*VLOOKUP(B283,'Building Information'!$A$26:$H$34,7,0)</f>
        <v>#REF!</v>
      </c>
      <c r="H283" s="90" t="e">
        <f>G283*VLOOKUP(B283,'Building Information'!$A$26:$H$34,8,0)</f>
        <v>#REF!</v>
      </c>
      <c r="I283" s="5" t="e">
        <f t="shared" ref="I283:I292" si="165">B283</f>
        <v>#REF!</v>
      </c>
      <c r="J283" s="15" t="e">
        <f>#REF!</f>
        <v>#REF!</v>
      </c>
      <c r="K283" s="15" t="e">
        <f>#REF!</f>
        <v>#REF!</v>
      </c>
      <c r="L283" s="16" t="e">
        <f t="shared" ref="L283:L292" si="166">E283</f>
        <v>#REF!</v>
      </c>
      <c r="M283" s="89" t="e">
        <f>(J283+K283)*VLOOKUP(I283,'Building Information'!$A$26:$H$34,6,0)</f>
        <v>#REF!</v>
      </c>
      <c r="N283" s="31" t="e">
        <f>(J283+K283)*VLOOKUP(I283,'Building Information'!$A$26:$H$34,7,0)</f>
        <v>#REF!</v>
      </c>
      <c r="O283" s="90" t="e">
        <f>N283*VLOOKUP(I283,'Building Information'!$A$26:$H$34,8,0)</f>
        <v>#REF!</v>
      </c>
      <c r="P283" s="58" t="e">
        <f>(F283-M283)</f>
        <v>#REF!</v>
      </c>
      <c r="Q283" s="59" t="e">
        <f>IF(F283=0,0,(F283-M283)/F283*100)</f>
        <v>#REF!</v>
      </c>
      <c r="R283" s="58" t="e">
        <f t="shared" ref="R283:R292" si="167">(G283-N283)</f>
        <v>#REF!</v>
      </c>
      <c r="S283" s="62" t="e">
        <f>IF(G283=0,0,(G283-N283)/G283*100)</f>
        <v>#REF!</v>
      </c>
      <c r="T283" s="63" t="e">
        <f>(H283-O283)</f>
        <v>#REF!</v>
      </c>
      <c r="U283" s="59" t="e">
        <f>IF(H283=0,0,(H283-O283)/H283*100)</f>
        <v>#REF!</v>
      </c>
      <c r="V283" s="5"/>
      <c r="X283" s="31" t="e">
        <f>(C283+D283)*'Building Information'!E$26</f>
        <v>#REF!</v>
      </c>
      <c r="Y283" s="31" t="e">
        <f>(C283+D283)*'Building Information'!E$26</f>
        <v>#REF!</v>
      </c>
      <c r="Z283" s="31" t="e">
        <f>((C283+D283)-(J283+K283))*'Building Information'!E$26</f>
        <v>#REF!</v>
      </c>
      <c r="AA283" s="31" t="e">
        <f>((C283+D283)-(J283+K283))*'Building Information'!E$26</f>
        <v>#REF!</v>
      </c>
      <c r="AB283" s="31"/>
      <c r="AC283" s="31"/>
      <c r="AD283" s="31"/>
      <c r="AE283" s="90"/>
    </row>
    <row r="284" spans="1:31" x14ac:dyDescent="0.35">
      <c r="B284" s="5" t="e">
        <f>#REF!</f>
        <v>#REF!</v>
      </c>
      <c r="C284" s="15" t="e">
        <f>#REF!</f>
        <v>#REF!</v>
      </c>
      <c r="D284" s="15" t="e">
        <f>#REF!</f>
        <v>#REF!</v>
      </c>
      <c r="E284" s="16" t="e">
        <f>#REF!</f>
        <v>#REF!</v>
      </c>
      <c r="F284" s="89" t="e">
        <f>(C284+D284)*VLOOKUP(B284,'Building Information'!$A$26:$H$34,6,0)</f>
        <v>#REF!</v>
      </c>
      <c r="G284" s="31" t="e">
        <f>(C284+D284)*VLOOKUP(B284,'Building Information'!$A$26:$H$34,7,0)</f>
        <v>#REF!</v>
      </c>
      <c r="H284" s="90" t="e">
        <f>G284*VLOOKUP(B284,'Building Information'!$A$26:$H$34,8,0)</f>
        <v>#REF!</v>
      </c>
      <c r="I284" s="5" t="e">
        <f t="shared" si="165"/>
        <v>#REF!</v>
      </c>
      <c r="J284" s="15" t="e">
        <f>#REF!</f>
        <v>#REF!</v>
      </c>
      <c r="K284" s="15" t="e">
        <f>#REF!</f>
        <v>#REF!</v>
      </c>
      <c r="L284" s="16" t="e">
        <f t="shared" si="166"/>
        <v>#REF!</v>
      </c>
      <c r="M284" s="89" t="e">
        <f>(J284+K284)*VLOOKUP(I284,'Building Information'!$A$26:$H$34,6,0)</f>
        <v>#REF!</v>
      </c>
      <c r="N284" s="31" t="e">
        <f>(J284+K284)*VLOOKUP(I284,'Building Information'!$A$26:$H$34,7,0)</f>
        <v>#REF!</v>
      </c>
      <c r="O284" s="90" t="e">
        <f>N284*VLOOKUP(I284,'Building Information'!$A$26:$H$34,8,0)</f>
        <v>#REF!</v>
      </c>
      <c r="P284" s="58" t="e">
        <f t="shared" ref="P284:P293" si="168">(F284-M284)</f>
        <v>#REF!</v>
      </c>
      <c r="Q284" s="59" t="e">
        <f t="shared" ref="Q284:Q292" si="169">IF(F284=0,0,(F284-M284)/F284*100)</f>
        <v>#REF!</v>
      </c>
      <c r="R284" s="58" t="e">
        <f t="shared" si="167"/>
        <v>#REF!</v>
      </c>
      <c r="S284" s="62" t="e">
        <f t="shared" ref="S284:S292" si="170">IF(G284=0,0,(G284-N284)/G284*100)</f>
        <v>#REF!</v>
      </c>
      <c r="T284" s="63" t="e">
        <f t="shared" ref="T284:T292" si="171">(H284-O284)</f>
        <v>#REF!</v>
      </c>
      <c r="U284" s="59" t="e">
        <f t="shared" ref="U284:U292" si="172">IF(H284=0,0,(H284-O284)/H284*100)</f>
        <v>#REF!</v>
      </c>
      <c r="V284" s="5"/>
      <c r="X284" s="31" t="e">
        <f>(C284+D284)*'Building Information'!E$27</f>
        <v>#REF!</v>
      </c>
      <c r="Y284" s="31" t="e">
        <f>(C284+D284)*'Building Information'!E$27</f>
        <v>#REF!</v>
      </c>
      <c r="Z284" s="31" t="e">
        <f>((C284+D284)-(J284+K284))*'Building Information'!E$27</f>
        <v>#REF!</v>
      </c>
      <c r="AA284" s="31" t="e">
        <f>((C284+D284)-(J284+K284))*'Building Information'!E$27</f>
        <v>#REF!</v>
      </c>
      <c r="AB284" s="31"/>
      <c r="AC284" s="31"/>
      <c r="AD284" s="31"/>
      <c r="AE284" s="90"/>
    </row>
    <row r="285" spans="1:31" x14ac:dyDescent="0.35">
      <c r="B285" s="5" t="e">
        <f>#REF!</f>
        <v>#REF!</v>
      </c>
      <c r="C285" s="15" t="e">
        <f>#REF!</f>
        <v>#REF!</v>
      </c>
      <c r="D285" s="15" t="e">
        <f>#REF!</f>
        <v>#REF!</v>
      </c>
      <c r="E285" s="16" t="e">
        <f>#REF!</f>
        <v>#REF!</v>
      </c>
      <c r="F285" s="89" t="e">
        <f>(C285+D285)*VLOOKUP(B285,'Building Information'!$A$26:$H$34,6,0)</f>
        <v>#REF!</v>
      </c>
      <c r="G285" s="31" t="e">
        <f>(C285+D285)*VLOOKUP(B285,'Building Information'!$A$26:$H$34,7,0)</f>
        <v>#REF!</v>
      </c>
      <c r="H285" s="90" t="e">
        <f>G285*VLOOKUP(B285,'Building Information'!$A$26:$H$34,8,0)</f>
        <v>#REF!</v>
      </c>
      <c r="I285" s="5" t="e">
        <f t="shared" si="165"/>
        <v>#REF!</v>
      </c>
      <c r="J285" s="15" t="e">
        <f>#REF!</f>
        <v>#REF!</v>
      </c>
      <c r="K285" s="15" t="e">
        <f>#REF!</f>
        <v>#REF!</v>
      </c>
      <c r="L285" s="16" t="e">
        <f t="shared" si="166"/>
        <v>#REF!</v>
      </c>
      <c r="M285" s="89" t="e">
        <f>(J285+K285)*VLOOKUP(I285,'Building Information'!$A$26:$H$34,6,0)</f>
        <v>#REF!</v>
      </c>
      <c r="N285" s="31" t="e">
        <f>(J285+K285)*VLOOKUP(I285,'Building Information'!$A$26:$H$34,7,0)</f>
        <v>#REF!</v>
      </c>
      <c r="O285" s="90" t="e">
        <f>N285*VLOOKUP(I285,'Building Information'!$A$26:$H$34,8,0)</f>
        <v>#REF!</v>
      </c>
      <c r="P285" s="58" t="e">
        <f t="shared" si="168"/>
        <v>#REF!</v>
      </c>
      <c r="Q285" s="59" t="e">
        <f t="shared" si="169"/>
        <v>#REF!</v>
      </c>
      <c r="R285" s="58" t="e">
        <f t="shared" si="167"/>
        <v>#REF!</v>
      </c>
      <c r="S285" s="62" t="e">
        <f t="shared" si="170"/>
        <v>#REF!</v>
      </c>
      <c r="T285" s="63" t="e">
        <f t="shared" si="171"/>
        <v>#REF!</v>
      </c>
      <c r="U285" s="59" t="e">
        <f t="shared" si="172"/>
        <v>#REF!</v>
      </c>
      <c r="V285" s="5"/>
      <c r="X285" s="31" t="e">
        <f>(C285+D285)*'Building Information'!E$28</f>
        <v>#REF!</v>
      </c>
      <c r="Y285" s="31" t="e">
        <f>(C285+D285)*'Building Information'!E$28</f>
        <v>#REF!</v>
      </c>
      <c r="Z285" s="31" t="e">
        <f>((C285+D285)-(J285+K285))*'Building Information'!E$28</f>
        <v>#REF!</v>
      </c>
      <c r="AA285" s="31" t="e">
        <f>((C285+D285)-(J285+K285))*'Building Information'!E$28</f>
        <v>#REF!</v>
      </c>
      <c r="AB285" s="31"/>
      <c r="AC285" s="31"/>
      <c r="AD285" s="31"/>
      <c r="AE285" s="90"/>
    </row>
    <row r="286" spans="1:31" x14ac:dyDescent="0.35">
      <c r="B286" s="5" t="e">
        <f>#REF!</f>
        <v>#REF!</v>
      </c>
      <c r="C286" s="15" t="e">
        <f>#REF!</f>
        <v>#REF!</v>
      </c>
      <c r="D286" s="15" t="e">
        <f>#REF!</f>
        <v>#REF!</v>
      </c>
      <c r="E286" s="16" t="e">
        <f>#REF!</f>
        <v>#REF!</v>
      </c>
      <c r="F286" s="89" t="e">
        <f>(C286+D286)*VLOOKUP(B286,'Building Information'!$A$26:$H$34,6,0)</f>
        <v>#REF!</v>
      </c>
      <c r="G286" s="31" t="e">
        <f>(C286+D286)*VLOOKUP(B286,'Building Information'!$A$26:$H$34,7,0)</f>
        <v>#REF!</v>
      </c>
      <c r="H286" s="90" t="e">
        <f>G286*VLOOKUP(B286,'Building Information'!$A$26:$H$34,8,0)</f>
        <v>#REF!</v>
      </c>
      <c r="I286" s="5" t="e">
        <f t="shared" si="165"/>
        <v>#REF!</v>
      </c>
      <c r="J286" s="15" t="e">
        <f>#REF!</f>
        <v>#REF!</v>
      </c>
      <c r="K286" s="15" t="e">
        <f>#REF!</f>
        <v>#REF!</v>
      </c>
      <c r="L286" s="16" t="e">
        <f t="shared" si="166"/>
        <v>#REF!</v>
      </c>
      <c r="M286" s="89" t="e">
        <f>(J286+K286)*VLOOKUP(I286,'Building Information'!$A$26:$H$34,6,0)</f>
        <v>#REF!</v>
      </c>
      <c r="N286" s="31" t="e">
        <f>(J286+K286)*VLOOKUP(I286,'Building Information'!$A$26:$H$34,7,0)</f>
        <v>#REF!</v>
      </c>
      <c r="O286" s="90" t="e">
        <f>N286*VLOOKUP(I286,'Building Information'!$A$26:$H$34,8,0)</f>
        <v>#REF!</v>
      </c>
      <c r="P286" s="58" t="e">
        <f t="shared" si="168"/>
        <v>#REF!</v>
      </c>
      <c r="Q286" s="59" t="e">
        <f t="shared" si="169"/>
        <v>#REF!</v>
      </c>
      <c r="R286" s="58" t="e">
        <f t="shared" si="167"/>
        <v>#REF!</v>
      </c>
      <c r="S286" s="62" t="e">
        <f t="shared" si="170"/>
        <v>#REF!</v>
      </c>
      <c r="T286" s="63" t="e">
        <f t="shared" si="171"/>
        <v>#REF!</v>
      </c>
      <c r="U286" s="59" t="e">
        <f t="shared" si="172"/>
        <v>#REF!</v>
      </c>
      <c r="V286" s="5"/>
      <c r="X286" s="31" t="e">
        <f>(C286+D286)*'Building Information'!E$29</f>
        <v>#REF!</v>
      </c>
      <c r="Y286" s="31" t="e">
        <f>(C286+D286)*'Building Information'!E$29</f>
        <v>#REF!</v>
      </c>
      <c r="Z286" s="31" t="e">
        <f>((C286+D286)-(J286+K286))*'Building Information'!E$29</f>
        <v>#REF!</v>
      </c>
      <c r="AA286" s="31" t="e">
        <f>((C286+D286)-(J286+K286))*'Building Information'!E$29</f>
        <v>#REF!</v>
      </c>
      <c r="AB286" s="31"/>
      <c r="AC286" s="31"/>
      <c r="AD286" s="31"/>
      <c r="AE286" s="90"/>
    </row>
    <row r="287" spans="1:31" x14ac:dyDescent="0.35">
      <c r="B287" s="5" t="e">
        <f>#REF!</f>
        <v>#REF!</v>
      </c>
      <c r="C287" s="15" t="e">
        <f>#REF!</f>
        <v>#REF!</v>
      </c>
      <c r="D287" s="15" t="e">
        <f>#REF!</f>
        <v>#REF!</v>
      </c>
      <c r="E287" s="16" t="e">
        <f>#REF!</f>
        <v>#REF!</v>
      </c>
      <c r="F287" s="89" t="e">
        <f>(C287+D287)*VLOOKUP(B287,'Building Information'!$A$26:$H$34,6,0)</f>
        <v>#REF!</v>
      </c>
      <c r="G287" s="31" t="e">
        <f>(C287+D287)*VLOOKUP(B287,'Building Information'!$A$26:$H$34,7,0)</f>
        <v>#REF!</v>
      </c>
      <c r="H287" s="90" t="e">
        <f>G287*VLOOKUP(B287,'Building Information'!$A$26:$H$34,8,0)</f>
        <v>#REF!</v>
      </c>
      <c r="I287" s="5" t="e">
        <f t="shared" si="165"/>
        <v>#REF!</v>
      </c>
      <c r="J287" s="15" t="e">
        <f>#REF!</f>
        <v>#REF!</v>
      </c>
      <c r="K287" s="15" t="e">
        <f>#REF!</f>
        <v>#REF!</v>
      </c>
      <c r="L287" s="16" t="e">
        <f t="shared" si="166"/>
        <v>#REF!</v>
      </c>
      <c r="M287" s="89" t="e">
        <f>(J287+K287)*VLOOKUP(I287,'Building Information'!$A$26:$H$34,6,0)</f>
        <v>#REF!</v>
      </c>
      <c r="N287" s="31" t="e">
        <f>(J287+K287)*VLOOKUP(I287,'Building Information'!$A$26:$H$34,7,0)</f>
        <v>#REF!</v>
      </c>
      <c r="O287" s="90" t="e">
        <f>N287*VLOOKUP(I287,'Building Information'!$A$26:$H$34,8,0)</f>
        <v>#REF!</v>
      </c>
      <c r="P287" s="58" t="e">
        <f t="shared" si="168"/>
        <v>#REF!</v>
      </c>
      <c r="Q287" s="59" t="e">
        <f t="shared" si="169"/>
        <v>#REF!</v>
      </c>
      <c r="R287" s="58" t="e">
        <f t="shared" si="167"/>
        <v>#REF!</v>
      </c>
      <c r="S287" s="62" t="e">
        <f t="shared" si="170"/>
        <v>#REF!</v>
      </c>
      <c r="T287" s="63" t="e">
        <f t="shared" si="171"/>
        <v>#REF!</v>
      </c>
      <c r="U287" s="59" t="e">
        <f t="shared" si="172"/>
        <v>#REF!</v>
      </c>
      <c r="V287" s="5"/>
      <c r="X287" s="31" t="e">
        <f>(C287+D287)*'Building Information'!#REF!</f>
        <v>#REF!</v>
      </c>
      <c r="Y287" s="31" t="e">
        <f>(C287+D287)*'Building Information'!#REF!</f>
        <v>#REF!</v>
      </c>
      <c r="Z287" s="31" t="e">
        <f>((C287+D287)-(J287+K287))*'Building Information'!#REF!</f>
        <v>#REF!</v>
      </c>
      <c r="AA287" s="31" t="e">
        <f>((C287+D287)-(J287+K287))*'Building Information'!#REF!</f>
        <v>#REF!</v>
      </c>
      <c r="AB287" s="31"/>
      <c r="AC287" s="31"/>
      <c r="AD287" s="31"/>
      <c r="AE287" s="90"/>
    </row>
    <row r="288" spans="1:31" x14ac:dyDescent="0.35">
      <c r="B288" s="5" t="e">
        <f>#REF!</f>
        <v>#REF!</v>
      </c>
      <c r="C288" s="15" t="e">
        <f>#REF!</f>
        <v>#REF!</v>
      </c>
      <c r="D288" s="15" t="e">
        <f>#REF!</f>
        <v>#REF!</v>
      </c>
      <c r="E288" s="16" t="e">
        <f>#REF!</f>
        <v>#REF!</v>
      </c>
      <c r="F288" s="89" t="e">
        <f>(C288+D288)*VLOOKUP(B288,'Building Information'!$A$26:$H$34,6,0)</f>
        <v>#REF!</v>
      </c>
      <c r="G288" s="31" t="e">
        <f>(C288+D288)*VLOOKUP(B288,'Building Information'!$A$26:$H$34,7,0)</f>
        <v>#REF!</v>
      </c>
      <c r="H288" s="90" t="e">
        <f>G288*VLOOKUP(B288,'Building Information'!$A$26:$H$34,8,0)</f>
        <v>#REF!</v>
      </c>
      <c r="I288" s="5" t="e">
        <f t="shared" si="165"/>
        <v>#REF!</v>
      </c>
      <c r="J288" s="15" t="e">
        <f>#REF!</f>
        <v>#REF!</v>
      </c>
      <c r="K288" s="15" t="e">
        <f>#REF!</f>
        <v>#REF!</v>
      </c>
      <c r="L288" s="16" t="e">
        <f t="shared" si="166"/>
        <v>#REF!</v>
      </c>
      <c r="M288" s="89" t="e">
        <f>(J288+K288)*VLOOKUP(I288,'Building Information'!$A$26:$H$34,6,0)</f>
        <v>#REF!</v>
      </c>
      <c r="N288" s="31" t="e">
        <f>(J288+K288)*VLOOKUP(I288,'Building Information'!$A$26:$H$34,7,0)</f>
        <v>#REF!</v>
      </c>
      <c r="O288" s="90" t="e">
        <f>N288*VLOOKUP(I288,'Building Information'!$A$26:$H$34,8,0)</f>
        <v>#REF!</v>
      </c>
      <c r="P288" s="58" t="e">
        <f t="shared" si="168"/>
        <v>#REF!</v>
      </c>
      <c r="Q288" s="59" t="e">
        <f t="shared" si="169"/>
        <v>#REF!</v>
      </c>
      <c r="R288" s="58" t="e">
        <f t="shared" si="167"/>
        <v>#REF!</v>
      </c>
      <c r="S288" s="62" t="e">
        <f t="shared" si="170"/>
        <v>#REF!</v>
      </c>
      <c r="T288" s="63" t="e">
        <f t="shared" si="171"/>
        <v>#REF!</v>
      </c>
      <c r="U288" s="59" t="e">
        <f t="shared" si="172"/>
        <v>#REF!</v>
      </c>
      <c r="V288" s="5"/>
      <c r="X288" s="31" t="e">
        <f>(C288+D288)*'Building Information'!E$30</f>
        <v>#REF!</v>
      </c>
      <c r="Y288" s="31"/>
      <c r="Z288" s="31" t="e">
        <f>((C288+D288)-(J288+K288))*'Building Information'!E$30</f>
        <v>#REF!</v>
      </c>
      <c r="AA288" s="31"/>
      <c r="AB288" s="31"/>
      <c r="AC288" s="31"/>
      <c r="AD288" s="31"/>
      <c r="AE288" s="90"/>
    </row>
    <row r="289" spans="1:31" x14ac:dyDescent="0.35">
      <c r="B289" s="5" t="e">
        <f>#REF!</f>
        <v>#REF!</v>
      </c>
      <c r="C289" s="15" t="e">
        <f>#REF!</f>
        <v>#REF!</v>
      </c>
      <c r="D289" s="15" t="e">
        <f>#REF!</f>
        <v>#REF!</v>
      </c>
      <c r="E289" s="16" t="e">
        <f>#REF!</f>
        <v>#REF!</v>
      </c>
      <c r="F289" s="89" t="e">
        <f>(C289+D289)*VLOOKUP(B289,'Building Information'!$A$26:$H$34,6,0)</f>
        <v>#REF!</v>
      </c>
      <c r="G289" s="31" t="e">
        <f>(C289+D289)*VLOOKUP(B289,'Building Information'!$A$26:$H$34,7,0)</f>
        <v>#REF!</v>
      </c>
      <c r="H289" s="90" t="e">
        <f>G289*VLOOKUP(B289,'Building Information'!$A$26:$H$34,8,0)</f>
        <v>#REF!</v>
      </c>
      <c r="I289" s="5" t="e">
        <f t="shared" si="165"/>
        <v>#REF!</v>
      </c>
      <c r="J289" s="15" t="e">
        <f>#REF!</f>
        <v>#REF!</v>
      </c>
      <c r="K289" s="15" t="e">
        <f>#REF!</f>
        <v>#REF!</v>
      </c>
      <c r="L289" s="16" t="e">
        <f t="shared" si="166"/>
        <v>#REF!</v>
      </c>
      <c r="M289" s="89" t="e">
        <f>(J289+K289)*VLOOKUP(I289,'Building Information'!$A$26:$H$34,6,0)</f>
        <v>#REF!</v>
      </c>
      <c r="N289" s="31" t="e">
        <f>(J289+K289)*VLOOKUP(I289,'Building Information'!$A$26:$H$34,7,0)</f>
        <v>#REF!</v>
      </c>
      <c r="O289" s="90" t="e">
        <f>N289*VLOOKUP(I289,'Building Information'!$A$26:$H$34,8,0)</f>
        <v>#REF!</v>
      </c>
      <c r="P289" s="58" t="e">
        <f t="shared" si="168"/>
        <v>#REF!</v>
      </c>
      <c r="Q289" s="59" t="e">
        <f t="shared" si="169"/>
        <v>#REF!</v>
      </c>
      <c r="R289" s="58" t="e">
        <f t="shared" si="167"/>
        <v>#REF!</v>
      </c>
      <c r="S289" s="62" t="e">
        <f t="shared" si="170"/>
        <v>#REF!</v>
      </c>
      <c r="T289" s="63" t="e">
        <f t="shared" si="171"/>
        <v>#REF!</v>
      </c>
      <c r="U289" s="59" t="e">
        <f t="shared" si="172"/>
        <v>#REF!</v>
      </c>
      <c r="V289" s="5"/>
      <c r="X289" s="31" t="e">
        <f>(C289+D289)*'Building Information'!E$31</f>
        <v>#REF!</v>
      </c>
      <c r="Y289" s="31"/>
      <c r="Z289" s="31" t="e">
        <f>((C289+D289)-(J289+K289))*'Building Information'!E$31</f>
        <v>#REF!</v>
      </c>
      <c r="AA289" s="31"/>
      <c r="AB289" s="31"/>
      <c r="AC289" s="31"/>
      <c r="AD289" s="31"/>
      <c r="AE289" s="90"/>
    </row>
    <row r="290" spans="1:31" x14ac:dyDescent="0.35">
      <c r="B290" s="5" t="e">
        <f>#REF!</f>
        <v>#REF!</v>
      </c>
      <c r="C290" s="15" t="e">
        <f>#REF!</f>
        <v>#REF!</v>
      </c>
      <c r="D290" s="15" t="e">
        <f>#REF!</f>
        <v>#REF!</v>
      </c>
      <c r="E290" s="16" t="e">
        <f>#REF!</f>
        <v>#REF!</v>
      </c>
      <c r="F290" s="89" t="e">
        <f>(C290+D290)*VLOOKUP(B290,'Building Information'!$A$26:$H$34,6,0)</f>
        <v>#REF!</v>
      </c>
      <c r="G290" s="31" t="e">
        <f>(C290+D290)*VLOOKUP(B290,'Building Information'!$A$26:$H$34,7,0)</f>
        <v>#REF!</v>
      </c>
      <c r="H290" s="90" t="e">
        <f>G290*VLOOKUP(B290,'Building Information'!$A$26:$H$34,8,0)</f>
        <v>#REF!</v>
      </c>
      <c r="I290" s="5" t="e">
        <f t="shared" si="165"/>
        <v>#REF!</v>
      </c>
      <c r="J290" s="15" t="e">
        <f>#REF!</f>
        <v>#REF!</v>
      </c>
      <c r="K290" s="15" t="e">
        <f>#REF!</f>
        <v>#REF!</v>
      </c>
      <c r="L290" s="16" t="e">
        <f t="shared" si="166"/>
        <v>#REF!</v>
      </c>
      <c r="M290" s="89" t="e">
        <f>(J290+K290)*VLOOKUP(I290,'Building Information'!$A$26:$H$34,6,0)</f>
        <v>#REF!</v>
      </c>
      <c r="N290" s="31" t="e">
        <f>(J290+K290)*VLOOKUP(I290,'Building Information'!$A$26:$H$34,7,0)</f>
        <v>#REF!</v>
      </c>
      <c r="O290" s="90" t="e">
        <f>N290*VLOOKUP(I290,'Building Information'!$A$26:$H$34,8,0)</f>
        <v>#REF!</v>
      </c>
      <c r="P290" s="58" t="e">
        <f t="shared" si="168"/>
        <v>#REF!</v>
      </c>
      <c r="Q290" s="59" t="e">
        <f t="shared" si="169"/>
        <v>#REF!</v>
      </c>
      <c r="R290" s="58" t="e">
        <f t="shared" si="167"/>
        <v>#REF!</v>
      </c>
      <c r="S290" s="62" t="e">
        <f t="shared" si="170"/>
        <v>#REF!</v>
      </c>
      <c r="T290" s="63" t="e">
        <f t="shared" si="171"/>
        <v>#REF!</v>
      </c>
      <c r="U290" s="59" t="e">
        <f t="shared" si="172"/>
        <v>#REF!</v>
      </c>
      <c r="V290" s="5"/>
      <c r="X290" s="31" t="e">
        <f>(C290+D290)*'Building Information'!E$32</f>
        <v>#REF!</v>
      </c>
      <c r="Y290" s="31" t="e">
        <f>(C290+D290)*'Building Information'!E$32</f>
        <v>#REF!</v>
      </c>
      <c r="Z290" s="31" t="e">
        <f>((C290+D290)-(J290+K290))*'Building Information'!E$32</f>
        <v>#REF!</v>
      </c>
      <c r="AA290" s="31" t="e">
        <f>((C290+D290)-(J290+K290))*'Building Information'!E$32</f>
        <v>#REF!</v>
      </c>
      <c r="AB290" s="31"/>
      <c r="AC290" s="31"/>
      <c r="AD290" s="31"/>
      <c r="AE290" s="90"/>
    </row>
    <row r="291" spans="1:31" x14ac:dyDescent="0.35">
      <c r="B291" s="5" t="e">
        <f>#REF!</f>
        <v>#REF!</v>
      </c>
      <c r="C291" s="15" t="e">
        <f>#REF!</f>
        <v>#REF!</v>
      </c>
      <c r="D291" s="15" t="e">
        <f>#REF!</f>
        <v>#REF!</v>
      </c>
      <c r="E291" s="16" t="e">
        <f>#REF!</f>
        <v>#REF!</v>
      </c>
      <c r="F291" s="89" t="e">
        <f>(C291+D291)*VLOOKUP(B291,'Building Information'!$A$26:$H$34,6,0)</f>
        <v>#REF!</v>
      </c>
      <c r="G291" s="31" t="e">
        <f>(C291+D291)*VLOOKUP(B291,'Building Information'!$A$26:$H$34,7,0)</f>
        <v>#REF!</v>
      </c>
      <c r="H291" s="90" t="e">
        <f>G291*VLOOKUP(B291,'Building Information'!$A$26:$H$34,8,0)</f>
        <v>#REF!</v>
      </c>
      <c r="I291" s="5" t="e">
        <f t="shared" si="165"/>
        <v>#REF!</v>
      </c>
      <c r="J291" s="15" t="e">
        <f>#REF!</f>
        <v>#REF!</v>
      </c>
      <c r="K291" s="15" t="e">
        <f>#REF!</f>
        <v>#REF!</v>
      </c>
      <c r="L291" s="16" t="e">
        <f t="shared" si="166"/>
        <v>#REF!</v>
      </c>
      <c r="M291" s="89" t="e">
        <f>(J291+K291)*VLOOKUP(I291,'Building Information'!$A$26:$H$34,6,0)</f>
        <v>#REF!</v>
      </c>
      <c r="N291" s="31" t="e">
        <f>(J291+K291)*VLOOKUP(I291,'Building Information'!$A$26:$H$34,7,0)</f>
        <v>#REF!</v>
      </c>
      <c r="O291" s="90" t="e">
        <f>N291*VLOOKUP(I291,'Building Information'!$A$26:$H$34,8,0)</f>
        <v>#REF!</v>
      </c>
      <c r="P291" s="58" t="e">
        <f t="shared" si="168"/>
        <v>#REF!</v>
      </c>
      <c r="Q291" s="59" t="e">
        <f t="shared" si="169"/>
        <v>#REF!</v>
      </c>
      <c r="R291" s="58" t="e">
        <f t="shared" si="167"/>
        <v>#REF!</v>
      </c>
      <c r="S291" s="62" t="e">
        <f t="shared" si="170"/>
        <v>#REF!</v>
      </c>
      <c r="T291" s="63" t="e">
        <f t="shared" si="171"/>
        <v>#REF!</v>
      </c>
      <c r="U291" s="59" t="e">
        <f t="shared" si="172"/>
        <v>#REF!</v>
      </c>
      <c r="V291" s="5"/>
      <c r="X291" s="31" t="e">
        <f>(C291+D291)*'Building Information'!E$33</f>
        <v>#REF!</v>
      </c>
      <c r="Y291" s="31" t="e">
        <f>(C291+D291)*'Building Information'!E$33</f>
        <v>#REF!</v>
      </c>
      <c r="Z291" s="31" t="e">
        <f>((C291+D291)-(J291+K291))*'Building Information'!E$33</f>
        <v>#REF!</v>
      </c>
      <c r="AA291" s="31" t="e">
        <f>((C291+D291)-(J291+K291))*'Building Information'!E$33</f>
        <v>#REF!</v>
      </c>
      <c r="AB291" s="31"/>
      <c r="AC291" s="31"/>
      <c r="AD291" s="31"/>
      <c r="AE291" s="90"/>
    </row>
    <row r="292" spans="1:31" x14ac:dyDescent="0.35">
      <c r="B292" s="5" t="e">
        <f>#REF!</f>
        <v>#REF!</v>
      </c>
      <c r="C292" s="15" t="e">
        <f>#REF!</f>
        <v>#REF!</v>
      </c>
      <c r="D292" s="15" t="e">
        <f>#REF!</f>
        <v>#REF!</v>
      </c>
      <c r="E292" s="16" t="e">
        <f>#REF!</f>
        <v>#REF!</v>
      </c>
      <c r="F292" s="89" t="e">
        <f>(C292+D292)*VLOOKUP(B292,'Building Information'!$A$26:$H$34,6,0)</f>
        <v>#REF!</v>
      </c>
      <c r="G292" s="31" t="e">
        <f>(C292+D292)*VLOOKUP(B292,'Building Information'!$A$26:$H$34,7,0)</f>
        <v>#REF!</v>
      </c>
      <c r="H292" s="90" t="e">
        <f>G292*VLOOKUP(B292,'Building Information'!$A$26:$H$34,8,0)</f>
        <v>#REF!</v>
      </c>
      <c r="I292" s="5" t="e">
        <f t="shared" si="165"/>
        <v>#REF!</v>
      </c>
      <c r="J292" s="15" t="e">
        <f>#REF!</f>
        <v>#REF!</v>
      </c>
      <c r="K292" s="15" t="e">
        <f>#REF!</f>
        <v>#REF!</v>
      </c>
      <c r="L292" s="16" t="e">
        <f t="shared" si="166"/>
        <v>#REF!</v>
      </c>
      <c r="M292" s="89" t="e">
        <f>(J292+K292)*VLOOKUP(I292,'Building Information'!$A$26:$H$34,6,0)</f>
        <v>#REF!</v>
      </c>
      <c r="N292" s="31" t="e">
        <f>(J292+K292)*VLOOKUP(I292,'Building Information'!$A$26:$H$34,7,0)</f>
        <v>#REF!</v>
      </c>
      <c r="O292" s="90" t="e">
        <f>N292*VLOOKUP(I292,'Building Information'!$A$26:$H$34,8,0)</f>
        <v>#REF!</v>
      </c>
      <c r="P292" s="58" t="e">
        <f t="shared" si="168"/>
        <v>#REF!</v>
      </c>
      <c r="Q292" s="59" t="e">
        <f t="shared" si="169"/>
        <v>#REF!</v>
      </c>
      <c r="R292" s="58" t="e">
        <f t="shared" si="167"/>
        <v>#REF!</v>
      </c>
      <c r="S292" s="62" t="e">
        <f t="shared" si="170"/>
        <v>#REF!</v>
      </c>
      <c r="T292" s="63" t="e">
        <f t="shared" si="171"/>
        <v>#REF!</v>
      </c>
      <c r="U292" s="59" t="e">
        <f t="shared" si="172"/>
        <v>#REF!</v>
      </c>
      <c r="V292" s="5"/>
      <c r="X292" s="31" t="e">
        <f>(C292+D292)*'Building Information'!E$34</f>
        <v>#REF!</v>
      </c>
      <c r="Y292" s="31" t="e">
        <f>(C292+D292)*'Building Information'!E$34</f>
        <v>#REF!</v>
      </c>
      <c r="Z292" s="31" t="e">
        <f>((C292+D292)-(J292+K292))*'Building Information'!E$34</f>
        <v>#REF!</v>
      </c>
      <c r="AA292" s="31" t="e">
        <f>((C292+D292)-(J292+K292))*'Building Information'!E$34</f>
        <v>#REF!</v>
      </c>
      <c r="AB292" s="31"/>
      <c r="AC292" s="31"/>
      <c r="AD292" s="31"/>
      <c r="AE292" s="90"/>
    </row>
    <row r="293" spans="1:31" x14ac:dyDescent="0.35">
      <c r="B293" s="6"/>
      <c r="C293" s="7"/>
      <c r="D293" s="7"/>
      <c r="E293" s="8"/>
      <c r="F293" s="91" t="e">
        <f>SUM(F283:F292)</f>
        <v>#REF!</v>
      </c>
      <c r="G293" s="92" t="e">
        <f t="shared" ref="G293:H293" si="173">SUM(G283:G292)</f>
        <v>#REF!</v>
      </c>
      <c r="H293" s="93" t="e">
        <f t="shared" si="173"/>
        <v>#REF!</v>
      </c>
      <c r="I293" s="7"/>
      <c r="J293" s="7"/>
      <c r="K293" s="7"/>
      <c r="L293" s="8"/>
      <c r="M293" s="91" t="e">
        <f>SUM(M283:M292)</f>
        <v>#REF!</v>
      </c>
      <c r="N293" s="92" t="e">
        <f>SUM(N283:N292)</f>
        <v>#REF!</v>
      </c>
      <c r="O293" s="93" t="e">
        <f>SUM(O283:O292)</f>
        <v>#REF!</v>
      </c>
      <c r="P293" s="60" t="e">
        <f t="shared" si="168"/>
        <v>#REF!</v>
      </c>
      <c r="Q293" s="61" t="e">
        <f>IF(F293=0,0,(F293-M293)/F293*100)</f>
        <v>#REF!</v>
      </c>
      <c r="R293" s="60" t="e">
        <f>(G293-N293)</f>
        <v>#REF!</v>
      </c>
      <c r="S293" s="61" t="e">
        <f>IF(G293=0,0,(G293-N293)/G293*100)</f>
        <v>#REF!</v>
      </c>
      <c r="T293" s="60" t="e">
        <f>(H293-O293)</f>
        <v>#REF!</v>
      </c>
      <c r="U293" s="61" t="e">
        <f>IF(H293=0,0,(H293-O293)/H293*100)</f>
        <v>#REF!</v>
      </c>
      <c r="V293" s="6"/>
      <c r="W293" s="7"/>
      <c r="X293" s="92" t="e">
        <f>SUM(X283:X292)</f>
        <v>#REF!</v>
      </c>
      <c r="Y293" s="92" t="e">
        <f>SUM(Y283:Y292)</f>
        <v>#REF!</v>
      </c>
      <c r="Z293" s="92" t="e">
        <f>SUM(Z283:Z292)</f>
        <v>#REF!</v>
      </c>
      <c r="AA293" s="92" t="e">
        <f>SUM(AA283:AA292)</f>
        <v>#REF!</v>
      </c>
      <c r="AB293" s="92" t="e">
        <f>Z293/$V$7</f>
        <v>#REF!</v>
      </c>
      <c r="AC293" s="92" t="e">
        <f>AA293/$W$7</f>
        <v>#REF!</v>
      </c>
      <c r="AD293" s="92" t="e">
        <f>Z293/X293</f>
        <v>#REF!</v>
      </c>
      <c r="AE293" s="93" t="e">
        <f>AA293/Y293</f>
        <v>#REF!</v>
      </c>
    </row>
    <row r="295" spans="1:31" ht="18.5" x14ac:dyDescent="0.45">
      <c r="A295" s="4" t="s">
        <v>432</v>
      </c>
    </row>
    <row r="296" spans="1:31" ht="18.5" x14ac:dyDescent="0.45">
      <c r="A296" s="4"/>
      <c r="B296" t="s">
        <v>374</v>
      </c>
      <c r="I296" t="s">
        <v>375</v>
      </c>
    </row>
    <row r="297" spans="1:31" x14ac:dyDescent="0.35">
      <c r="B297" s="10" t="s">
        <v>402</v>
      </c>
      <c r="C297" s="13"/>
      <c r="D297" s="13"/>
      <c r="E297" s="12"/>
      <c r="F297" s="10" t="s">
        <v>376</v>
      </c>
      <c r="G297" s="11" t="s">
        <v>377</v>
      </c>
      <c r="H297" s="14" t="s">
        <v>378</v>
      </c>
      <c r="I297" s="11" t="s">
        <v>402</v>
      </c>
      <c r="J297" s="13"/>
      <c r="K297" s="13"/>
      <c r="L297" s="12"/>
      <c r="M297" s="10" t="s">
        <v>376</v>
      </c>
      <c r="N297" s="11" t="s">
        <v>377</v>
      </c>
      <c r="O297" s="14" t="s">
        <v>378</v>
      </c>
      <c r="P297" s="10" t="s">
        <v>379</v>
      </c>
      <c r="Q297" s="14" t="s">
        <v>380</v>
      </c>
      <c r="R297" s="10" t="s">
        <v>381</v>
      </c>
      <c r="S297" s="14" t="s">
        <v>382</v>
      </c>
      <c r="T297" s="10" t="s">
        <v>383</v>
      </c>
      <c r="U297" s="14" t="s">
        <v>384</v>
      </c>
      <c r="V297" s="104"/>
      <c r="W297" s="13"/>
      <c r="X297" s="11" t="s">
        <v>387</v>
      </c>
      <c r="Y297" s="11" t="s">
        <v>388</v>
      </c>
      <c r="Z297" s="11" t="s">
        <v>389</v>
      </c>
      <c r="AA297" s="11" t="s">
        <v>390</v>
      </c>
      <c r="AB297" s="11" t="s">
        <v>391</v>
      </c>
      <c r="AC297" s="11" t="s">
        <v>392</v>
      </c>
      <c r="AD297" s="11" t="s">
        <v>414</v>
      </c>
      <c r="AE297" s="14" t="s">
        <v>415</v>
      </c>
    </row>
    <row r="298" spans="1:31" x14ac:dyDescent="0.35">
      <c r="B298" s="5" t="e">
        <f>#REF!</f>
        <v>#REF!</v>
      </c>
      <c r="C298" s="15" t="e">
        <f>#REF!</f>
        <v>#REF!</v>
      </c>
      <c r="D298" s="15" t="e">
        <f>#REF!</f>
        <v>#REF!</v>
      </c>
      <c r="E298" s="16" t="e">
        <f>#REF!</f>
        <v>#REF!</v>
      </c>
      <c r="F298" s="89" t="e">
        <f>(C298+D298)*VLOOKUP(B298,'Building Information'!$A$26:$H$34,6,0)</f>
        <v>#REF!</v>
      </c>
      <c r="G298" s="31" t="e">
        <f>(C298+D298)*VLOOKUP(B298,'Building Information'!$A$26:$H$34,7,0)</f>
        <v>#REF!</v>
      </c>
      <c r="H298" s="90" t="e">
        <f>G298*VLOOKUP(B298,'Building Information'!$A$26:$H$34,8,0)</f>
        <v>#REF!</v>
      </c>
      <c r="I298" s="5" t="e">
        <f t="shared" ref="I298:I307" si="174">B298</f>
        <v>#REF!</v>
      </c>
      <c r="J298" s="15" t="e">
        <f>#REF!</f>
        <v>#REF!</v>
      </c>
      <c r="K298" s="15" t="e">
        <f>#REF!</f>
        <v>#REF!</v>
      </c>
      <c r="L298" s="16" t="e">
        <f t="shared" ref="L298:L307" si="175">E298</f>
        <v>#REF!</v>
      </c>
      <c r="M298" s="89" t="e">
        <f>(J298+K298)*VLOOKUP(I298,'Building Information'!$A$26:$H$34,6,0)</f>
        <v>#REF!</v>
      </c>
      <c r="N298" s="31" t="e">
        <f>(J298+K298)*VLOOKUP(I298,'Building Information'!$A$26:$H$34,7,0)</f>
        <v>#REF!</v>
      </c>
      <c r="O298" s="90" t="e">
        <f>N298*VLOOKUP(I298,'Building Information'!$A$26:$H$34,8,0)</f>
        <v>#REF!</v>
      </c>
      <c r="P298" s="58" t="e">
        <f>(F298-M298)</f>
        <v>#REF!</v>
      </c>
      <c r="Q298" s="59" t="e">
        <f>IF(F298=0,0,(F298-M298)/F298*100)</f>
        <v>#REF!</v>
      </c>
      <c r="R298" s="58" t="e">
        <f t="shared" ref="R298:R307" si="176">(G298-N298)</f>
        <v>#REF!</v>
      </c>
      <c r="S298" s="62" t="e">
        <f>IF(G298=0,0,(G298-N298)/G298*100)</f>
        <v>#REF!</v>
      </c>
      <c r="T298" s="63" t="e">
        <f>(H298-O298)</f>
        <v>#REF!</v>
      </c>
      <c r="U298" s="59" t="e">
        <f>IF(H298=0,0,(H298-O298)/H298*100)</f>
        <v>#REF!</v>
      </c>
      <c r="V298" s="5"/>
      <c r="X298" s="31" t="e">
        <f>(C298+D298)*'Building Information'!E$26</f>
        <v>#REF!</v>
      </c>
      <c r="Y298" s="31" t="e">
        <f>(C298+D298)*'Building Information'!E$26</f>
        <v>#REF!</v>
      </c>
      <c r="Z298" s="31" t="e">
        <f>((C298+D298)-(J298+K298))*'Building Information'!E$26</f>
        <v>#REF!</v>
      </c>
      <c r="AA298" s="31" t="e">
        <f>((C298+D298)-(J298+K298))*'Building Information'!E$26</f>
        <v>#REF!</v>
      </c>
      <c r="AB298" s="31"/>
      <c r="AC298" s="31"/>
      <c r="AD298" s="31"/>
      <c r="AE298" s="90"/>
    </row>
    <row r="299" spans="1:31" x14ac:dyDescent="0.35">
      <c r="B299" s="5" t="e">
        <f>#REF!</f>
        <v>#REF!</v>
      </c>
      <c r="C299" s="15" t="e">
        <f>#REF!</f>
        <v>#REF!</v>
      </c>
      <c r="D299" s="15" t="e">
        <f>#REF!</f>
        <v>#REF!</v>
      </c>
      <c r="E299" s="16" t="e">
        <f>#REF!</f>
        <v>#REF!</v>
      </c>
      <c r="F299" s="89" t="e">
        <f>(C299+D299)*VLOOKUP(B299,'Building Information'!$A$26:$H$34,6,0)</f>
        <v>#REF!</v>
      </c>
      <c r="G299" s="31" t="e">
        <f>(C299+D299)*VLOOKUP(B299,'Building Information'!$A$26:$H$34,7,0)</f>
        <v>#REF!</v>
      </c>
      <c r="H299" s="90" t="e">
        <f>G299*VLOOKUP(B299,'Building Information'!$A$26:$H$34,8,0)</f>
        <v>#REF!</v>
      </c>
      <c r="I299" s="5" t="e">
        <f t="shared" si="174"/>
        <v>#REF!</v>
      </c>
      <c r="J299" s="15" t="e">
        <f>#REF!</f>
        <v>#REF!</v>
      </c>
      <c r="K299" s="15" t="e">
        <f>#REF!</f>
        <v>#REF!</v>
      </c>
      <c r="L299" s="16" t="e">
        <f t="shared" si="175"/>
        <v>#REF!</v>
      </c>
      <c r="M299" s="89" t="e">
        <f>(J299+K299)*VLOOKUP(I299,'Building Information'!$A$26:$H$34,6,0)</f>
        <v>#REF!</v>
      </c>
      <c r="N299" s="31" t="e">
        <f>(J299+K299)*VLOOKUP(I299,'Building Information'!$A$26:$H$34,7,0)</f>
        <v>#REF!</v>
      </c>
      <c r="O299" s="90" t="e">
        <f>N299*VLOOKUP(I299,'Building Information'!$A$26:$H$34,8,0)</f>
        <v>#REF!</v>
      </c>
      <c r="P299" s="58" t="e">
        <f t="shared" ref="P299:P308" si="177">(F299-M299)</f>
        <v>#REF!</v>
      </c>
      <c r="Q299" s="59" t="e">
        <f t="shared" ref="Q299:Q307" si="178">IF(F299=0,0,(F299-M299)/F299*100)</f>
        <v>#REF!</v>
      </c>
      <c r="R299" s="58" t="e">
        <f t="shared" si="176"/>
        <v>#REF!</v>
      </c>
      <c r="S299" s="62" t="e">
        <f t="shared" ref="S299:S307" si="179">IF(G299=0,0,(G299-N299)/G299*100)</f>
        <v>#REF!</v>
      </c>
      <c r="T299" s="63" t="e">
        <f t="shared" ref="T299:T307" si="180">(H299-O299)</f>
        <v>#REF!</v>
      </c>
      <c r="U299" s="59" t="e">
        <f t="shared" ref="U299:U307" si="181">IF(H299=0,0,(H299-O299)/H299*100)</f>
        <v>#REF!</v>
      </c>
      <c r="V299" s="5"/>
      <c r="X299" s="31" t="e">
        <f>(C299+D299)*'Building Information'!E$27</f>
        <v>#REF!</v>
      </c>
      <c r="Y299" s="31" t="e">
        <f>(C299+D299)*'Building Information'!E$27</f>
        <v>#REF!</v>
      </c>
      <c r="Z299" s="31" t="e">
        <f>((C299+D299)-(J299+K299))*'Building Information'!E$27</f>
        <v>#REF!</v>
      </c>
      <c r="AA299" s="31" t="e">
        <f>((C299+D299)-(J299+K299))*'Building Information'!E$27</f>
        <v>#REF!</v>
      </c>
      <c r="AB299" s="31"/>
      <c r="AC299" s="31"/>
      <c r="AD299" s="31"/>
      <c r="AE299" s="90"/>
    </row>
    <row r="300" spans="1:31" x14ac:dyDescent="0.35">
      <c r="B300" s="5" t="e">
        <f>#REF!</f>
        <v>#REF!</v>
      </c>
      <c r="C300" s="15" t="e">
        <f>#REF!</f>
        <v>#REF!</v>
      </c>
      <c r="D300" s="15" t="e">
        <f>#REF!</f>
        <v>#REF!</v>
      </c>
      <c r="E300" s="16" t="e">
        <f>#REF!</f>
        <v>#REF!</v>
      </c>
      <c r="F300" s="89" t="e">
        <f>(C300+D300)*VLOOKUP(B300,'Building Information'!$A$26:$H$34,6,0)</f>
        <v>#REF!</v>
      </c>
      <c r="G300" s="31" t="e">
        <f>(C300+D300)*VLOOKUP(B300,'Building Information'!$A$26:$H$34,7,0)</f>
        <v>#REF!</v>
      </c>
      <c r="H300" s="90" t="e">
        <f>G300*VLOOKUP(B300,'Building Information'!$A$26:$H$34,8,0)</f>
        <v>#REF!</v>
      </c>
      <c r="I300" s="5" t="e">
        <f t="shared" si="174"/>
        <v>#REF!</v>
      </c>
      <c r="J300" s="15" t="e">
        <f>#REF!</f>
        <v>#REF!</v>
      </c>
      <c r="K300" s="15" t="e">
        <f>#REF!</f>
        <v>#REF!</v>
      </c>
      <c r="L300" s="16" t="e">
        <f t="shared" si="175"/>
        <v>#REF!</v>
      </c>
      <c r="M300" s="89" t="e">
        <f>(J300+K300)*VLOOKUP(I300,'Building Information'!$A$26:$H$34,6,0)</f>
        <v>#REF!</v>
      </c>
      <c r="N300" s="31" t="e">
        <f>(J300+K300)*VLOOKUP(I300,'Building Information'!$A$26:$H$34,7,0)</f>
        <v>#REF!</v>
      </c>
      <c r="O300" s="90" t="e">
        <f>N300*VLOOKUP(I300,'Building Information'!$A$26:$H$34,8,0)</f>
        <v>#REF!</v>
      </c>
      <c r="P300" s="58" t="e">
        <f t="shared" si="177"/>
        <v>#REF!</v>
      </c>
      <c r="Q300" s="59" t="e">
        <f t="shared" si="178"/>
        <v>#REF!</v>
      </c>
      <c r="R300" s="58" t="e">
        <f t="shared" si="176"/>
        <v>#REF!</v>
      </c>
      <c r="S300" s="62" t="e">
        <f t="shared" si="179"/>
        <v>#REF!</v>
      </c>
      <c r="T300" s="63" t="e">
        <f t="shared" si="180"/>
        <v>#REF!</v>
      </c>
      <c r="U300" s="59" t="e">
        <f t="shared" si="181"/>
        <v>#REF!</v>
      </c>
      <c r="V300" s="5"/>
      <c r="X300" s="31" t="e">
        <f>(C300+D300)*'Building Information'!E$28</f>
        <v>#REF!</v>
      </c>
      <c r="Y300" s="31" t="e">
        <f>(C300+D300)*'Building Information'!E$28</f>
        <v>#REF!</v>
      </c>
      <c r="Z300" s="31" t="e">
        <f>((C300+D300)-(J300+K300))*'Building Information'!E$28</f>
        <v>#REF!</v>
      </c>
      <c r="AA300" s="31" t="e">
        <f>((C300+D300)-(J300+K300))*'Building Information'!E$28</f>
        <v>#REF!</v>
      </c>
      <c r="AB300" s="31"/>
      <c r="AC300" s="31"/>
      <c r="AD300" s="31"/>
      <c r="AE300" s="90"/>
    </row>
    <row r="301" spans="1:31" x14ac:dyDescent="0.35">
      <c r="B301" s="5" t="e">
        <f>#REF!</f>
        <v>#REF!</v>
      </c>
      <c r="C301" s="15" t="e">
        <f>#REF!</f>
        <v>#REF!</v>
      </c>
      <c r="D301" s="15" t="e">
        <f>#REF!</f>
        <v>#REF!</v>
      </c>
      <c r="E301" s="16" t="e">
        <f>#REF!</f>
        <v>#REF!</v>
      </c>
      <c r="F301" s="89" t="e">
        <f>(C301+D301)*VLOOKUP(B301,'Building Information'!$A$26:$H$34,6,0)</f>
        <v>#REF!</v>
      </c>
      <c r="G301" s="31" t="e">
        <f>(C301+D301)*VLOOKUP(B301,'Building Information'!$A$26:$H$34,7,0)</f>
        <v>#REF!</v>
      </c>
      <c r="H301" s="90" t="e">
        <f>G301*VLOOKUP(B301,'Building Information'!$A$26:$H$34,8,0)</f>
        <v>#REF!</v>
      </c>
      <c r="I301" s="5" t="e">
        <f t="shared" si="174"/>
        <v>#REF!</v>
      </c>
      <c r="J301" s="15" t="e">
        <f>#REF!</f>
        <v>#REF!</v>
      </c>
      <c r="K301" s="15" t="e">
        <f>#REF!</f>
        <v>#REF!</v>
      </c>
      <c r="L301" s="16" t="e">
        <f t="shared" si="175"/>
        <v>#REF!</v>
      </c>
      <c r="M301" s="89" t="e">
        <f>(J301+K301)*VLOOKUP(I301,'Building Information'!$A$26:$H$34,6,0)</f>
        <v>#REF!</v>
      </c>
      <c r="N301" s="31" t="e">
        <f>(J301+K301)*VLOOKUP(I301,'Building Information'!$A$26:$H$34,7,0)</f>
        <v>#REF!</v>
      </c>
      <c r="O301" s="90" t="e">
        <f>N301*VLOOKUP(I301,'Building Information'!$A$26:$H$34,8,0)</f>
        <v>#REF!</v>
      </c>
      <c r="P301" s="58" t="e">
        <f t="shared" si="177"/>
        <v>#REF!</v>
      </c>
      <c r="Q301" s="59" t="e">
        <f t="shared" si="178"/>
        <v>#REF!</v>
      </c>
      <c r="R301" s="58" t="e">
        <f t="shared" si="176"/>
        <v>#REF!</v>
      </c>
      <c r="S301" s="62" t="e">
        <f t="shared" si="179"/>
        <v>#REF!</v>
      </c>
      <c r="T301" s="63" t="e">
        <f t="shared" si="180"/>
        <v>#REF!</v>
      </c>
      <c r="U301" s="59" t="e">
        <f t="shared" si="181"/>
        <v>#REF!</v>
      </c>
      <c r="V301" s="5"/>
      <c r="X301" s="31" t="e">
        <f>(C301+D301)*'Building Information'!E$29</f>
        <v>#REF!</v>
      </c>
      <c r="Y301" s="31" t="e">
        <f>(C301+D301)*'Building Information'!E$29</f>
        <v>#REF!</v>
      </c>
      <c r="Z301" s="31" t="e">
        <f>((C301+D301)-(J301+K301))*'Building Information'!E$29</f>
        <v>#REF!</v>
      </c>
      <c r="AA301" s="31" t="e">
        <f>((C301+D301)-(J301+K301))*'Building Information'!E$29</f>
        <v>#REF!</v>
      </c>
      <c r="AB301" s="31"/>
      <c r="AC301" s="31"/>
      <c r="AD301" s="31"/>
      <c r="AE301" s="90"/>
    </row>
    <row r="302" spans="1:31" x14ac:dyDescent="0.35">
      <c r="B302" s="5" t="e">
        <f>#REF!</f>
        <v>#REF!</v>
      </c>
      <c r="C302" s="15" t="e">
        <f>#REF!</f>
        <v>#REF!</v>
      </c>
      <c r="D302" s="15" t="e">
        <f>#REF!</f>
        <v>#REF!</v>
      </c>
      <c r="E302" s="16" t="e">
        <f>#REF!</f>
        <v>#REF!</v>
      </c>
      <c r="F302" s="89" t="e">
        <f>(C302+D302)*VLOOKUP(B302,'Building Information'!$A$26:$H$34,6,0)</f>
        <v>#REF!</v>
      </c>
      <c r="G302" s="31" t="e">
        <f>(C302+D302)*VLOOKUP(B302,'Building Information'!$A$26:$H$34,7,0)</f>
        <v>#REF!</v>
      </c>
      <c r="H302" s="90" t="e">
        <f>G302*VLOOKUP(B302,'Building Information'!$A$26:$H$34,8,0)</f>
        <v>#REF!</v>
      </c>
      <c r="I302" s="5" t="e">
        <f t="shared" si="174"/>
        <v>#REF!</v>
      </c>
      <c r="J302" s="15" t="e">
        <f>#REF!</f>
        <v>#REF!</v>
      </c>
      <c r="K302" s="15" t="e">
        <f>#REF!</f>
        <v>#REF!</v>
      </c>
      <c r="L302" s="16" t="e">
        <f t="shared" si="175"/>
        <v>#REF!</v>
      </c>
      <c r="M302" s="89" t="e">
        <f>(J302+K302)*VLOOKUP(I302,'Building Information'!$A$26:$H$34,6,0)</f>
        <v>#REF!</v>
      </c>
      <c r="N302" s="31" t="e">
        <f>(J302+K302)*VLOOKUP(I302,'Building Information'!$A$26:$H$34,7,0)</f>
        <v>#REF!</v>
      </c>
      <c r="O302" s="90" t="e">
        <f>N302*VLOOKUP(I302,'Building Information'!$A$26:$H$34,8,0)</f>
        <v>#REF!</v>
      </c>
      <c r="P302" s="58" t="e">
        <f t="shared" si="177"/>
        <v>#REF!</v>
      </c>
      <c r="Q302" s="59" t="e">
        <f t="shared" si="178"/>
        <v>#REF!</v>
      </c>
      <c r="R302" s="58" t="e">
        <f t="shared" si="176"/>
        <v>#REF!</v>
      </c>
      <c r="S302" s="62" t="e">
        <f t="shared" si="179"/>
        <v>#REF!</v>
      </c>
      <c r="T302" s="63" t="e">
        <f t="shared" si="180"/>
        <v>#REF!</v>
      </c>
      <c r="U302" s="59" t="e">
        <f t="shared" si="181"/>
        <v>#REF!</v>
      </c>
      <c r="V302" s="5"/>
      <c r="X302" s="31" t="e">
        <f>(C302+D302)*'Building Information'!#REF!</f>
        <v>#REF!</v>
      </c>
      <c r="Y302" s="31" t="e">
        <f>(C302+D302)*'Building Information'!#REF!</f>
        <v>#REF!</v>
      </c>
      <c r="Z302" s="31" t="e">
        <f>((C302+D302)-(J302+K302))*'Building Information'!#REF!</f>
        <v>#REF!</v>
      </c>
      <c r="AA302" s="31" t="e">
        <f>((C302+D302)-(J302+K302))*'Building Information'!#REF!</f>
        <v>#REF!</v>
      </c>
      <c r="AB302" s="31"/>
      <c r="AC302" s="31"/>
      <c r="AD302" s="31"/>
      <c r="AE302" s="90"/>
    </row>
    <row r="303" spans="1:31" x14ac:dyDescent="0.35">
      <c r="B303" s="5" t="e">
        <f>#REF!</f>
        <v>#REF!</v>
      </c>
      <c r="C303" s="15" t="e">
        <f>#REF!</f>
        <v>#REF!</v>
      </c>
      <c r="D303" s="15" t="e">
        <f>#REF!</f>
        <v>#REF!</v>
      </c>
      <c r="E303" s="16" t="e">
        <f>#REF!</f>
        <v>#REF!</v>
      </c>
      <c r="F303" s="89" t="e">
        <f>(C303+D303)*VLOOKUP(B303,'Building Information'!$A$26:$H$34,6,0)</f>
        <v>#REF!</v>
      </c>
      <c r="G303" s="31" t="e">
        <f>(C303+D303)*VLOOKUP(B303,'Building Information'!$A$26:$H$34,7,0)</f>
        <v>#REF!</v>
      </c>
      <c r="H303" s="90" t="e">
        <f>G303*VLOOKUP(B303,'Building Information'!$A$26:$H$34,8,0)</f>
        <v>#REF!</v>
      </c>
      <c r="I303" s="5" t="e">
        <f t="shared" si="174"/>
        <v>#REF!</v>
      </c>
      <c r="J303" s="15" t="e">
        <f>#REF!</f>
        <v>#REF!</v>
      </c>
      <c r="K303" s="15" t="e">
        <f>#REF!</f>
        <v>#REF!</v>
      </c>
      <c r="L303" s="16" t="e">
        <f t="shared" si="175"/>
        <v>#REF!</v>
      </c>
      <c r="M303" s="89" t="e">
        <f>(J303+K303)*VLOOKUP(I303,'Building Information'!$A$26:$H$34,6,0)</f>
        <v>#REF!</v>
      </c>
      <c r="N303" s="31" t="e">
        <f>(J303+K303)*VLOOKUP(I303,'Building Information'!$A$26:$H$34,7,0)</f>
        <v>#REF!</v>
      </c>
      <c r="O303" s="90" t="e">
        <f>N303*VLOOKUP(I303,'Building Information'!$A$26:$H$34,8,0)</f>
        <v>#REF!</v>
      </c>
      <c r="P303" s="58" t="e">
        <f t="shared" si="177"/>
        <v>#REF!</v>
      </c>
      <c r="Q303" s="59" t="e">
        <f t="shared" si="178"/>
        <v>#REF!</v>
      </c>
      <c r="R303" s="58" t="e">
        <f t="shared" si="176"/>
        <v>#REF!</v>
      </c>
      <c r="S303" s="62" t="e">
        <f t="shared" si="179"/>
        <v>#REF!</v>
      </c>
      <c r="T303" s="63" t="e">
        <f t="shared" si="180"/>
        <v>#REF!</v>
      </c>
      <c r="U303" s="59" t="e">
        <f t="shared" si="181"/>
        <v>#REF!</v>
      </c>
      <c r="V303" s="5"/>
      <c r="X303" s="31" t="e">
        <f>(C303+D303)*'Building Information'!E$30</f>
        <v>#REF!</v>
      </c>
      <c r="Y303" s="31"/>
      <c r="Z303" s="31" t="e">
        <f>((C303+D303)-(J303+K303))*'Building Information'!E$30</f>
        <v>#REF!</v>
      </c>
      <c r="AA303" s="31"/>
      <c r="AB303" s="31"/>
      <c r="AC303" s="31"/>
      <c r="AD303" s="31"/>
      <c r="AE303" s="90"/>
    </row>
    <row r="304" spans="1:31" x14ac:dyDescent="0.35">
      <c r="B304" s="5" t="e">
        <f>#REF!</f>
        <v>#REF!</v>
      </c>
      <c r="C304" s="15" t="e">
        <f>#REF!</f>
        <v>#REF!</v>
      </c>
      <c r="D304" s="15" t="e">
        <f>#REF!</f>
        <v>#REF!</v>
      </c>
      <c r="E304" s="16" t="e">
        <f>#REF!</f>
        <v>#REF!</v>
      </c>
      <c r="F304" s="89" t="e">
        <f>(C304+D304)*VLOOKUP(B304,'Building Information'!$A$26:$H$34,6,0)</f>
        <v>#REF!</v>
      </c>
      <c r="G304" s="31" t="e">
        <f>(C304+D304)*VLOOKUP(B304,'Building Information'!$A$26:$H$34,7,0)</f>
        <v>#REF!</v>
      </c>
      <c r="H304" s="90" t="e">
        <f>G304*VLOOKUP(B304,'Building Information'!$A$26:$H$34,8,0)</f>
        <v>#REF!</v>
      </c>
      <c r="I304" s="5" t="e">
        <f t="shared" si="174"/>
        <v>#REF!</v>
      </c>
      <c r="J304" s="15" t="e">
        <f>#REF!</f>
        <v>#REF!</v>
      </c>
      <c r="K304" s="15" t="e">
        <f>#REF!</f>
        <v>#REF!</v>
      </c>
      <c r="L304" s="16" t="e">
        <f t="shared" si="175"/>
        <v>#REF!</v>
      </c>
      <c r="M304" s="89" t="e">
        <f>(J304+K304)*VLOOKUP(I304,'Building Information'!$A$26:$H$34,6,0)</f>
        <v>#REF!</v>
      </c>
      <c r="N304" s="31" t="e">
        <f>(J304+K304)*VLOOKUP(I304,'Building Information'!$A$26:$H$34,7,0)</f>
        <v>#REF!</v>
      </c>
      <c r="O304" s="90" t="e">
        <f>N304*VLOOKUP(I304,'Building Information'!$A$26:$H$34,8,0)</f>
        <v>#REF!</v>
      </c>
      <c r="P304" s="58" t="e">
        <f t="shared" si="177"/>
        <v>#REF!</v>
      </c>
      <c r="Q304" s="59" t="e">
        <f t="shared" si="178"/>
        <v>#REF!</v>
      </c>
      <c r="R304" s="58" t="e">
        <f t="shared" si="176"/>
        <v>#REF!</v>
      </c>
      <c r="S304" s="62" t="e">
        <f t="shared" si="179"/>
        <v>#REF!</v>
      </c>
      <c r="T304" s="63" t="e">
        <f t="shared" si="180"/>
        <v>#REF!</v>
      </c>
      <c r="U304" s="59" t="e">
        <f t="shared" si="181"/>
        <v>#REF!</v>
      </c>
      <c r="V304" s="5"/>
      <c r="X304" s="31" t="e">
        <f>(C304+D304)*'Building Information'!E$31</f>
        <v>#REF!</v>
      </c>
      <c r="Y304" s="31"/>
      <c r="Z304" s="31" t="e">
        <f>((C304+D304)-(J304+K304))*'Building Information'!E$31</f>
        <v>#REF!</v>
      </c>
      <c r="AA304" s="31"/>
      <c r="AB304" s="31"/>
      <c r="AC304" s="31"/>
      <c r="AD304" s="31"/>
      <c r="AE304" s="90"/>
    </row>
    <row r="305" spans="1:31" x14ac:dyDescent="0.35">
      <c r="B305" s="5" t="e">
        <f>#REF!</f>
        <v>#REF!</v>
      </c>
      <c r="C305" s="15" t="e">
        <f>#REF!</f>
        <v>#REF!</v>
      </c>
      <c r="D305" s="15" t="e">
        <f>#REF!</f>
        <v>#REF!</v>
      </c>
      <c r="E305" s="16" t="e">
        <f>#REF!</f>
        <v>#REF!</v>
      </c>
      <c r="F305" s="89" t="e">
        <f>(C305+D305)*VLOOKUP(B305,'Building Information'!$A$26:$H$34,6,0)</f>
        <v>#REF!</v>
      </c>
      <c r="G305" s="31" t="e">
        <f>(C305+D305)*VLOOKUP(B305,'Building Information'!$A$26:$H$34,7,0)</f>
        <v>#REF!</v>
      </c>
      <c r="H305" s="90" t="e">
        <f>G305*VLOOKUP(B305,'Building Information'!$A$26:$H$34,8,0)</f>
        <v>#REF!</v>
      </c>
      <c r="I305" s="5" t="e">
        <f t="shared" si="174"/>
        <v>#REF!</v>
      </c>
      <c r="J305" s="15" t="e">
        <f>#REF!</f>
        <v>#REF!</v>
      </c>
      <c r="K305" s="15" t="e">
        <f>#REF!</f>
        <v>#REF!</v>
      </c>
      <c r="L305" s="16" t="e">
        <f t="shared" si="175"/>
        <v>#REF!</v>
      </c>
      <c r="M305" s="89" t="e">
        <f>(J305+K305)*VLOOKUP(I305,'Building Information'!$A$26:$H$34,6,0)</f>
        <v>#REF!</v>
      </c>
      <c r="N305" s="31" t="e">
        <f>(J305+K305)*VLOOKUP(I305,'Building Information'!$A$26:$H$34,7,0)</f>
        <v>#REF!</v>
      </c>
      <c r="O305" s="90" t="e">
        <f>N305*VLOOKUP(I305,'Building Information'!$A$26:$H$34,8,0)</f>
        <v>#REF!</v>
      </c>
      <c r="P305" s="58" t="e">
        <f t="shared" si="177"/>
        <v>#REF!</v>
      </c>
      <c r="Q305" s="59" t="e">
        <f t="shared" si="178"/>
        <v>#REF!</v>
      </c>
      <c r="R305" s="58" t="e">
        <f t="shared" si="176"/>
        <v>#REF!</v>
      </c>
      <c r="S305" s="62" t="e">
        <f t="shared" si="179"/>
        <v>#REF!</v>
      </c>
      <c r="T305" s="63" t="e">
        <f t="shared" si="180"/>
        <v>#REF!</v>
      </c>
      <c r="U305" s="59" t="e">
        <f t="shared" si="181"/>
        <v>#REF!</v>
      </c>
      <c r="V305" s="5"/>
      <c r="X305" s="31" t="e">
        <f>(C305+D305)*'Building Information'!E$32</f>
        <v>#REF!</v>
      </c>
      <c r="Y305" s="31" t="e">
        <f>(C305+D305)*'Building Information'!E$32</f>
        <v>#REF!</v>
      </c>
      <c r="Z305" s="31" t="e">
        <f>((C305+D305)-(J305+K305))*'Building Information'!E$32</f>
        <v>#REF!</v>
      </c>
      <c r="AA305" s="31" t="e">
        <f>((C305+D305)-(J305+K305))*'Building Information'!E$32</f>
        <v>#REF!</v>
      </c>
      <c r="AB305" s="31"/>
      <c r="AC305" s="31"/>
      <c r="AD305" s="31"/>
      <c r="AE305" s="90"/>
    </row>
    <row r="306" spans="1:31" x14ac:dyDescent="0.35">
      <c r="B306" s="5" t="e">
        <f>#REF!</f>
        <v>#REF!</v>
      </c>
      <c r="C306" s="15" t="e">
        <f>#REF!</f>
        <v>#REF!</v>
      </c>
      <c r="D306" s="15" t="e">
        <f>#REF!</f>
        <v>#REF!</v>
      </c>
      <c r="E306" s="16" t="e">
        <f>#REF!</f>
        <v>#REF!</v>
      </c>
      <c r="F306" s="89" t="e">
        <f>(C306+D306)*VLOOKUP(B306,'Building Information'!$A$26:$H$34,6,0)</f>
        <v>#REF!</v>
      </c>
      <c r="G306" s="31" t="e">
        <f>(C306+D306)*VLOOKUP(B306,'Building Information'!$A$26:$H$34,7,0)</f>
        <v>#REF!</v>
      </c>
      <c r="H306" s="90" t="e">
        <f>G306*VLOOKUP(B306,'Building Information'!$A$26:$H$34,8,0)</f>
        <v>#REF!</v>
      </c>
      <c r="I306" s="5" t="e">
        <f t="shared" si="174"/>
        <v>#REF!</v>
      </c>
      <c r="J306" s="15" t="e">
        <f>#REF!</f>
        <v>#REF!</v>
      </c>
      <c r="K306" s="15" t="e">
        <f>#REF!</f>
        <v>#REF!</v>
      </c>
      <c r="L306" s="16" t="e">
        <f t="shared" si="175"/>
        <v>#REF!</v>
      </c>
      <c r="M306" s="89" t="e">
        <f>(J306+K306)*VLOOKUP(I306,'Building Information'!$A$26:$H$34,6,0)</f>
        <v>#REF!</v>
      </c>
      <c r="N306" s="31" t="e">
        <f>(J306+K306)*VLOOKUP(I306,'Building Information'!$A$26:$H$34,7,0)</f>
        <v>#REF!</v>
      </c>
      <c r="O306" s="90" t="e">
        <f>N306*VLOOKUP(I306,'Building Information'!$A$26:$H$34,8,0)</f>
        <v>#REF!</v>
      </c>
      <c r="P306" s="58" t="e">
        <f t="shared" si="177"/>
        <v>#REF!</v>
      </c>
      <c r="Q306" s="59" t="e">
        <f t="shared" si="178"/>
        <v>#REF!</v>
      </c>
      <c r="R306" s="58" t="e">
        <f t="shared" si="176"/>
        <v>#REF!</v>
      </c>
      <c r="S306" s="62" t="e">
        <f t="shared" si="179"/>
        <v>#REF!</v>
      </c>
      <c r="T306" s="63" t="e">
        <f t="shared" si="180"/>
        <v>#REF!</v>
      </c>
      <c r="U306" s="59" t="e">
        <f t="shared" si="181"/>
        <v>#REF!</v>
      </c>
      <c r="V306" s="5"/>
      <c r="X306" s="31" t="e">
        <f>(C306+D306)*'Building Information'!E$33</f>
        <v>#REF!</v>
      </c>
      <c r="Y306" s="31" t="e">
        <f>(C306+D306)*'Building Information'!E$33</f>
        <v>#REF!</v>
      </c>
      <c r="Z306" s="31" t="e">
        <f>((C306+D306)-(J306+K306))*'Building Information'!E$33</f>
        <v>#REF!</v>
      </c>
      <c r="AA306" s="31" t="e">
        <f>((C306+D306)-(J306+K306))*'Building Information'!E$33</f>
        <v>#REF!</v>
      </c>
      <c r="AB306" s="31"/>
      <c r="AC306" s="31"/>
      <c r="AD306" s="31"/>
      <c r="AE306" s="90"/>
    </row>
    <row r="307" spans="1:31" x14ac:dyDescent="0.35">
      <c r="B307" s="5" t="e">
        <f>#REF!</f>
        <v>#REF!</v>
      </c>
      <c r="C307" s="15" t="e">
        <f>#REF!</f>
        <v>#REF!</v>
      </c>
      <c r="D307" s="15" t="e">
        <f>#REF!</f>
        <v>#REF!</v>
      </c>
      <c r="E307" s="16" t="e">
        <f>#REF!</f>
        <v>#REF!</v>
      </c>
      <c r="F307" s="89" t="e">
        <f>(C307+D307)*VLOOKUP(B307,'Building Information'!$A$26:$H$34,6,0)</f>
        <v>#REF!</v>
      </c>
      <c r="G307" s="31" t="e">
        <f>(C307+D307)*VLOOKUP(B307,'Building Information'!$A$26:$H$34,7,0)</f>
        <v>#REF!</v>
      </c>
      <c r="H307" s="90" t="e">
        <f>G307*VLOOKUP(B307,'Building Information'!$A$26:$H$34,8,0)</f>
        <v>#REF!</v>
      </c>
      <c r="I307" s="5" t="e">
        <f t="shared" si="174"/>
        <v>#REF!</v>
      </c>
      <c r="J307" s="15" t="e">
        <f>#REF!</f>
        <v>#REF!</v>
      </c>
      <c r="K307" s="15" t="e">
        <f>#REF!</f>
        <v>#REF!</v>
      </c>
      <c r="L307" s="16" t="e">
        <f t="shared" si="175"/>
        <v>#REF!</v>
      </c>
      <c r="M307" s="89" t="e">
        <f>(J307+K307)*VLOOKUP(I307,'Building Information'!$A$26:$H$34,6,0)</f>
        <v>#REF!</v>
      </c>
      <c r="N307" s="31" t="e">
        <f>(J307+K307)*VLOOKUP(I307,'Building Information'!$A$26:$H$34,7,0)</f>
        <v>#REF!</v>
      </c>
      <c r="O307" s="90" t="e">
        <f>N307*VLOOKUP(I307,'Building Information'!$A$26:$H$34,8,0)</f>
        <v>#REF!</v>
      </c>
      <c r="P307" s="58" t="e">
        <f t="shared" si="177"/>
        <v>#REF!</v>
      </c>
      <c r="Q307" s="59" t="e">
        <f t="shared" si="178"/>
        <v>#REF!</v>
      </c>
      <c r="R307" s="58" t="e">
        <f t="shared" si="176"/>
        <v>#REF!</v>
      </c>
      <c r="S307" s="62" t="e">
        <f t="shared" si="179"/>
        <v>#REF!</v>
      </c>
      <c r="T307" s="63" t="e">
        <f t="shared" si="180"/>
        <v>#REF!</v>
      </c>
      <c r="U307" s="59" t="e">
        <f t="shared" si="181"/>
        <v>#REF!</v>
      </c>
      <c r="V307" s="5"/>
      <c r="X307" s="31" t="e">
        <f>(C307+D307)*'Building Information'!E$34</f>
        <v>#REF!</v>
      </c>
      <c r="Y307" s="31" t="e">
        <f>(C307+D307)*'Building Information'!E$34</f>
        <v>#REF!</v>
      </c>
      <c r="Z307" s="31" t="e">
        <f>((C307+D307)-(J307+K307))*'Building Information'!E$34</f>
        <v>#REF!</v>
      </c>
      <c r="AA307" s="31" t="e">
        <f>((C307+D307)-(J307+K307))*'Building Information'!E$34</f>
        <v>#REF!</v>
      </c>
      <c r="AB307" s="31"/>
      <c r="AC307" s="31"/>
      <c r="AD307" s="31"/>
      <c r="AE307" s="90"/>
    </row>
    <row r="308" spans="1:31" x14ac:dyDescent="0.35">
      <c r="B308" s="6"/>
      <c r="C308" s="7"/>
      <c r="D308" s="7"/>
      <c r="E308" s="8"/>
      <c r="F308" s="91" t="e">
        <f>SUM(F298:F307)</f>
        <v>#REF!</v>
      </c>
      <c r="G308" s="92" t="e">
        <f t="shared" ref="G308:H308" si="182">SUM(G298:G307)</f>
        <v>#REF!</v>
      </c>
      <c r="H308" s="93" t="e">
        <f t="shared" si="182"/>
        <v>#REF!</v>
      </c>
      <c r="I308" s="7"/>
      <c r="J308" s="7"/>
      <c r="K308" s="7"/>
      <c r="L308" s="8"/>
      <c r="M308" s="91" t="e">
        <f>SUM(M298:M307)</f>
        <v>#REF!</v>
      </c>
      <c r="N308" s="92" t="e">
        <f>SUM(N298:N307)</f>
        <v>#REF!</v>
      </c>
      <c r="O308" s="93" t="e">
        <f>SUM(O298:O307)</f>
        <v>#REF!</v>
      </c>
      <c r="P308" s="60" t="e">
        <f t="shared" si="177"/>
        <v>#REF!</v>
      </c>
      <c r="Q308" s="61" t="e">
        <f>IF(F308=0,0,(F308-M308)/F308*100)</f>
        <v>#REF!</v>
      </c>
      <c r="R308" s="60" t="e">
        <f>(G308-N308)</f>
        <v>#REF!</v>
      </c>
      <c r="S308" s="61" t="e">
        <f>IF(G308=0,0,(G308-N308)/G308*100)</f>
        <v>#REF!</v>
      </c>
      <c r="T308" s="60" t="e">
        <f>(H308-O308)</f>
        <v>#REF!</v>
      </c>
      <c r="U308" s="61" t="e">
        <f>IF(H308=0,0,(H308-O308)/H308*100)</f>
        <v>#REF!</v>
      </c>
      <c r="V308" s="6"/>
      <c r="W308" s="7"/>
      <c r="X308" s="92" t="e">
        <f>SUM(X298:X307)</f>
        <v>#REF!</v>
      </c>
      <c r="Y308" s="92" t="e">
        <f>SUM(Y298:Y307)</f>
        <v>#REF!</v>
      </c>
      <c r="Z308" s="92" t="e">
        <f>SUM(Z298:Z307)</f>
        <v>#REF!</v>
      </c>
      <c r="AA308" s="92" t="e">
        <f>SUM(AA298:AA307)</f>
        <v>#REF!</v>
      </c>
      <c r="AB308" s="92" t="e">
        <f>Z308/$V$7</f>
        <v>#REF!</v>
      </c>
      <c r="AC308" s="92" t="e">
        <f>AA308/$W$7</f>
        <v>#REF!</v>
      </c>
      <c r="AD308" s="92" t="e">
        <f>Z308/X308</f>
        <v>#REF!</v>
      </c>
      <c r="AE308" s="93" t="e">
        <f>AA308/Y308</f>
        <v>#REF!</v>
      </c>
    </row>
    <row r="310" spans="1:31" ht="18.5" x14ac:dyDescent="0.45">
      <c r="A310" s="4" t="s">
        <v>433</v>
      </c>
    </row>
    <row r="311" spans="1:31" ht="18.5" x14ac:dyDescent="0.45">
      <c r="A311" s="4"/>
      <c r="B311" t="s">
        <v>374</v>
      </c>
      <c r="I311" t="s">
        <v>375</v>
      </c>
    </row>
    <row r="312" spans="1:31" x14ac:dyDescent="0.35">
      <c r="B312" s="10" t="s">
        <v>402</v>
      </c>
      <c r="C312" s="13"/>
      <c r="D312" s="13"/>
      <c r="E312" s="12"/>
      <c r="F312" s="10" t="s">
        <v>376</v>
      </c>
      <c r="G312" s="11" t="s">
        <v>377</v>
      </c>
      <c r="H312" s="14" t="s">
        <v>378</v>
      </c>
      <c r="I312" s="11" t="s">
        <v>402</v>
      </c>
      <c r="J312" s="13"/>
      <c r="K312" s="13"/>
      <c r="L312" s="12"/>
      <c r="M312" s="10" t="s">
        <v>376</v>
      </c>
      <c r="N312" s="11" t="s">
        <v>377</v>
      </c>
      <c r="O312" s="14" t="s">
        <v>378</v>
      </c>
      <c r="P312" s="10" t="s">
        <v>379</v>
      </c>
      <c r="Q312" s="14" t="s">
        <v>380</v>
      </c>
      <c r="R312" s="10" t="s">
        <v>381</v>
      </c>
      <c r="S312" s="14" t="s">
        <v>382</v>
      </c>
      <c r="T312" s="10" t="s">
        <v>383</v>
      </c>
      <c r="U312" s="14" t="s">
        <v>384</v>
      </c>
      <c r="V312" s="104"/>
      <c r="W312" s="13"/>
      <c r="X312" s="11" t="s">
        <v>387</v>
      </c>
      <c r="Y312" s="11" t="s">
        <v>388</v>
      </c>
      <c r="Z312" s="11" t="s">
        <v>389</v>
      </c>
      <c r="AA312" s="11" t="s">
        <v>390</v>
      </c>
      <c r="AB312" s="11" t="s">
        <v>391</v>
      </c>
      <c r="AC312" s="11" t="s">
        <v>392</v>
      </c>
      <c r="AD312" s="11" t="s">
        <v>414</v>
      </c>
      <c r="AE312" s="14" t="s">
        <v>415</v>
      </c>
    </row>
    <row r="313" spans="1:31" x14ac:dyDescent="0.35">
      <c r="B313" s="5" t="e">
        <f>#REF!</f>
        <v>#REF!</v>
      </c>
      <c r="C313" s="15" t="e">
        <f>#REF!</f>
        <v>#REF!</v>
      </c>
      <c r="D313" s="15" t="e">
        <f>#REF!</f>
        <v>#REF!</v>
      </c>
      <c r="E313" s="16" t="e">
        <f>#REF!</f>
        <v>#REF!</v>
      </c>
      <c r="F313" s="89" t="e">
        <f>(C313+D313)*VLOOKUP(B313,'Building Information'!$A$26:$H$34,6,0)</f>
        <v>#REF!</v>
      </c>
      <c r="G313" s="31" t="e">
        <f>(C313+D313)*VLOOKUP(B313,'Building Information'!$A$26:$H$34,7,0)</f>
        <v>#REF!</v>
      </c>
      <c r="H313" s="90" t="e">
        <f>G313*VLOOKUP(B313,'Building Information'!$A$26:$H$34,8,0)</f>
        <v>#REF!</v>
      </c>
      <c r="I313" s="5" t="e">
        <f t="shared" ref="I313:I322" si="183">B313</f>
        <v>#REF!</v>
      </c>
      <c r="J313" s="15" t="e">
        <f>#REF!</f>
        <v>#REF!</v>
      </c>
      <c r="K313" s="15" t="e">
        <f>#REF!</f>
        <v>#REF!</v>
      </c>
      <c r="L313" s="16" t="e">
        <f t="shared" ref="L313:L322" si="184">E313</f>
        <v>#REF!</v>
      </c>
      <c r="M313" s="89" t="e">
        <f>(J313+K313)*VLOOKUP(I313,'Building Information'!$A$26:$H$34,6,0)</f>
        <v>#REF!</v>
      </c>
      <c r="N313" s="31" t="e">
        <f>(J313+K313)*VLOOKUP(I313,'Building Information'!$A$26:$H$34,7,0)</f>
        <v>#REF!</v>
      </c>
      <c r="O313" s="90" t="e">
        <f>N313*VLOOKUP(I313,'Building Information'!$A$26:$H$34,8,0)</f>
        <v>#REF!</v>
      </c>
      <c r="P313" s="58" t="e">
        <f>(F313-M313)</f>
        <v>#REF!</v>
      </c>
      <c r="Q313" s="59" t="e">
        <f>IF(F313=0,0,(F313-M313)/F313*100)</f>
        <v>#REF!</v>
      </c>
      <c r="R313" s="58" t="e">
        <f t="shared" ref="R313:R322" si="185">(G313-N313)</f>
        <v>#REF!</v>
      </c>
      <c r="S313" s="62" t="e">
        <f>IF(G313=0,0,(G313-N313)/G313*100)</f>
        <v>#REF!</v>
      </c>
      <c r="T313" s="63" t="e">
        <f>(H313-O313)</f>
        <v>#REF!</v>
      </c>
      <c r="U313" s="59" t="e">
        <f>IF(H313=0,0,(H313-O313)/H313*100)</f>
        <v>#REF!</v>
      </c>
      <c r="V313" s="5"/>
      <c r="X313" s="31" t="e">
        <f>(C313+D313)*'Building Information'!E$26</f>
        <v>#REF!</v>
      </c>
      <c r="Y313" s="31" t="e">
        <f>(C313+D313)*'Building Information'!E$26</f>
        <v>#REF!</v>
      </c>
      <c r="Z313" s="31" t="e">
        <f>((C313+D313)-(J313+K313))*'Building Information'!E$26</f>
        <v>#REF!</v>
      </c>
      <c r="AA313" s="31" t="e">
        <f>((C313+D313)-(J313+K313))*'Building Information'!E$26</f>
        <v>#REF!</v>
      </c>
      <c r="AB313" s="31"/>
      <c r="AC313" s="31"/>
      <c r="AD313" s="31"/>
      <c r="AE313" s="90"/>
    </row>
    <row r="314" spans="1:31" x14ac:dyDescent="0.35">
      <c r="B314" s="5" t="e">
        <f>#REF!</f>
        <v>#REF!</v>
      </c>
      <c r="C314" s="15" t="e">
        <f>#REF!</f>
        <v>#REF!</v>
      </c>
      <c r="D314" s="15" t="e">
        <f>#REF!</f>
        <v>#REF!</v>
      </c>
      <c r="E314" s="16" t="e">
        <f>#REF!</f>
        <v>#REF!</v>
      </c>
      <c r="F314" s="89" t="e">
        <f>(C314+D314)*VLOOKUP(B314,'Building Information'!$A$26:$H$34,6,0)</f>
        <v>#REF!</v>
      </c>
      <c r="G314" s="31" t="e">
        <f>(C314+D314)*VLOOKUP(B314,'Building Information'!$A$26:$H$34,7,0)</f>
        <v>#REF!</v>
      </c>
      <c r="H314" s="90" t="e">
        <f>G314*VLOOKUP(B314,'Building Information'!$A$26:$H$34,8,0)</f>
        <v>#REF!</v>
      </c>
      <c r="I314" s="5" t="e">
        <f t="shared" si="183"/>
        <v>#REF!</v>
      </c>
      <c r="J314" s="15" t="e">
        <f>#REF!</f>
        <v>#REF!</v>
      </c>
      <c r="K314" s="15" t="e">
        <f>#REF!</f>
        <v>#REF!</v>
      </c>
      <c r="L314" s="16" t="e">
        <f t="shared" si="184"/>
        <v>#REF!</v>
      </c>
      <c r="M314" s="89" t="e">
        <f>(J314+K314)*VLOOKUP(I314,'Building Information'!$A$26:$H$34,6,0)</f>
        <v>#REF!</v>
      </c>
      <c r="N314" s="31" t="e">
        <f>(J314+K314)*VLOOKUP(I314,'Building Information'!$A$26:$H$34,7,0)</f>
        <v>#REF!</v>
      </c>
      <c r="O314" s="90" t="e">
        <f>N314*VLOOKUP(I314,'Building Information'!$A$26:$H$34,8,0)</f>
        <v>#REF!</v>
      </c>
      <c r="P314" s="58" t="e">
        <f t="shared" ref="P314:P323" si="186">(F314-M314)</f>
        <v>#REF!</v>
      </c>
      <c r="Q314" s="59" t="e">
        <f t="shared" ref="Q314:Q322" si="187">IF(F314=0,0,(F314-M314)/F314*100)</f>
        <v>#REF!</v>
      </c>
      <c r="R314" s="58" t="e">
        <f t="shared" si="185"/>
        <v>#REF!</v>
      </c>
      <c r="S314" s="62" t="e">
        <f t="shared" ref="S314:S322" si="188">IF(G314=0,0,(G314-N314)/G314*100)</f>
        <v>#REF!</v>
      </c>
      <c r="T314" s="63" t="e">
        <f t="shared" ref="T314:T322" si="189">(H314-O314)</f>
        <v>#REF!</v>
      </c>
      <c r="U314" s="59" t="e">
        <f t="shared" ref="U314:U322" si="190">IF(H314=0,0,(H314-O314)/H314*100)</f>
        <v>#REF!</v>
      </c>
      <c r="V314" s="5"/>
      <c r="X314" s="31" t="e">
        <f>(C314+D314)*'Building Information'!E$27</f>
        <v>#REF!</v>
      </c>
      <c r="Y314" s="31" t="e">
        <f>(C314+D314)*'Building Information'!E$27</f>
        <v>#REF!</v>
      </c>
      <c r="Z314" s="31" t="e">
        <f>((C314+D314)-(J314+K314))*'Building Information'!E$27</f>
        <v>#REF!</v>
      </c>
      <c r="AA314" s="31" t="e">
        <f>((C314+D314)-(J314+K314))*'Building Information'!E$27</f>
        <v>#REF!</v>
      </c>
      <c r="AB314" s="31"/>
      <c r="AC314" s="31"/>
      <c r="AD314" s="31"/>
      <c r="AE314" s="90"/>
    </row>
    <row r="315" spans="1:31" x14ac:dyDescent="0.35">
      <c r="B315" s="5" t="e">
        <f>#REF!</f>
        <v>#REF!</v>
      </c>
      <c r="C315" s="15" t="e">
        <f>#REF!</f>
        <v>#REF!</v>
      </c>
      <c r="D315" s="15" t="e">
        <f>#REF!</f>
        <v>#REF!</v>
      </c>
      <c r="E315" s="16" t="e">
        <f>#REF!</f>
        <v>#REF!</v>
      </c>
      <c r="F315" s="89" t="e">
        <f>(C315+D315)*VLOOKUP(B315,'Building Information'!$A$26:$H$34,6,0)</f>
        <v>#REF!</v>
      </c>
      <c r="G315" s="31" t="e">
        <f>(C315+D315)*VLOOKUP(B315,'Building Information'!$A$26:$H$34,7,0)</f>
        <v>#REF!</v>
      </c>
      <c r="H315" s="90" t="e">
        <f>G315*VLOOKUP(B315,'Building Information'!$A$26:$H$34,8,0)</f>
        <v>#REF!</v>
      </c>
      <c r="I315" s="5" t="e">
        <f t="shared" si="183"/>
        <v>#REF!</v>
      </c>
      <c r="J315" s="15" t="e">
        <f>#REF!</f>
        <v>#REF!</v>
      </c>
      <c r="K315" s="15" t="e">
        <f>#REF!</f>
        <v>#REF!</v>
      </c>
      <c r="L315" s="16" t="e">
        <f t="shared" si="184"/>
        <v>#REF!</v>
      </c>
      <c r="M315" s="89" t="e">
        <f>(J315+K315)*VLOOKUP(I315,'Building Information'!$A$26:$H$34,6,0)</f>
        <v>#REF!</v>
      </c>
      <c r="N315" s="31" t="e">
        <f>(J315+K315)*VLOOKUP(I315,'Building Information'!$A$26:$H$34,7,0)</f>
        <v>#REF!</v>
      </c>
      <c r="O315" s="90" t="e">
        <f>N315*VLOOKUP(I315,'Building Information'!$A$26:$H$34,8,0)</f>
        <v>#REF!</v>
      </c>
      <c r="P315" s="58" t="e">
        <f t="shared" si="186"/>
        <v>#REF!</v>
      </c>
      <c r="Q315" s="59" t="e">
        <f t="shared" si="187"/>
        <v>#REF!</v>
      </c>
      <c r="R315" s="58" t="e">
        <f t="shared" si="185"/>
        <v>#REF!</v>
      </c>
      <c r="S315" s="62" t="e">
        <f t="shared" si="188"/>
        <v>#REF!</v>
      </c>
      <c r="T315" s="63" t="e">
        <f t="shared" si="189"/>
        <v>#REF!</v>
      </c>
      <c r="U315" s="59" t="e">
        <f t="shared" si="190"/>
        <v>#REF!</v>
      </c>
      <c r="V315" s="5"/>
      <c r="X315" s="31" t="e">
        <f>(C315+D315)*'Building Information'!E$28</f>
        <v>#REF!</v>
      </c>
      <c r="Y315" s="31" t="e">
        <f>(C315+D315)*'Building Information'!E$28</f>
        <v>#REF!</v>
      </c>
      <c r="Z315" s="31" t="e">
        <f>((C315+D315)-(J315+K315))*'Building Information'!E$28</f>
        <v>#REF!</v>
      </c>
      <c r="AA315" s="31" t="e">
        <f>((C315+D315)-(J315+K315))*'Building Information'!E$28</f>
        <v>#REF!</v>
      </c>
      <c r="AB315" s="31"/>
      <c r="AC315" s="31"/>
      <c r="AD315" s="31"/>
      <c r="AE315" s="90"/>
    </row>
    <row r="316" spans="1:31" x14ac:dyDescent="0.35">
      <c r="B316" s="5" t="e">
        <f>#REF!</f>
        <v>#REF!</v>
      </c>
      <c r="C316" s="15" t="e">
        <f>#REF!</f>
        <v>#REF!</v>
      </c>
      <c r="D316" s="15" t="e">
        <f>#REF!</f>
        <v>#REF!</v>
      </c>
      <c r="E316" s="16" t="e">
        <f>#REF!</f>
        <v>#REF!</v>
      </c>
      <c r="F316" s="89" t="e">
        <f>(C316+D316)*VLOOKUP(B316,'Building Information'!$A$26:$H$34,6,0)</f>
        <v>#REF!</v>
      </c>
      <c r="G316" s="31" t="e">
        <f>(C316+D316)*VLOOKUP(B316,'Building Information'!$A$26:$H$34,7,0)</f>
        <v>#REF!</v>
      </c>
      <c r="H316" s="90" t="e">
        <f>G316*VLOOKUP(B316,'Building Information'!$A$26:$H$34,8,0)</f>
        <v>#REF!</v>
      </c>
      <c r="I316" s="5" t="e">
        <f t="shared" si="183"/>
        <v>#REF!</v>
      </c>
      <c r="J316" s="15" t="e">
        <f>#REF!</f>
        <v>#REF!</v>
      </c>
      <c r="K316" s="15" t="e">
        <f>#REF!</f>
        <v>#REF!</v>
      </c>
      <c r="L316" s="16" t="e">
        <f t="shared" si="184"/>
        <v>#REF!</v>
      </c>
      <c r="M316" s="89" t="e">
        <f>(J316+K316)*VLOOKUP(I316,'Building Information'!$A$26:$H$34,6,0)</f>
        <v>#REF!</v>
      </c>
      <c r="N316" s="31" t="e">
        <f>(J316+K316)*VLOOKUP(I316,'Building Information'!$A$26:$H$34,7,0)</f>
        <v>#REF!</v>
      </c>
      <c r="O316" s="90" t="e">
        <f>N316*VLOOKUP(I316,'Building Information'!$A$26:$H$34,8,0)</f>
        <v>#REF!</v>
      </c>
      <c r="P316" s="58" t="e">
        <f t="shared" si="186"/>
        <v>#REF!</v>
      </c>
      <c r="Q316" s="59" t="e">
        <f t="shared" si="187"/>
        <v>#REF!</v>
      </c>
      <c r="R316" s="58" t="e">
        <f t="shared" si="185"/>
        <v>#REF!</v>
      </c>
      <c r="S316" s="62" t="e">
        <f t="shared" si="188"/>
        <v>#REF!</v>
      </c>
      <c r="T316" s="63" t="e">
        <f t="shared" si="189"/>
        <v>#REF!</v>
      </c>
      <c r="U316" s="59" t="e">
        <f t="shared" si="190"/>
        <v>#REF!</v>
      </c>
      <c r="V316" s="5"/>
      <c r="X316" s="31" t="e">
        <f>(C316+D316)*'Building Information'!E$29</f>
        <v>#REF!</v>
      </c>
      <c r="Y316" s="31" t="e">
        <f>(C316+D316)*'Building Information'!E$29</f>
        <v>#REF!</v>
      </c>
      <c r="Z316" s="31" t="e">
        <f>((C316+D316)-(J316+K316))*'Building Information'!E$29</f>
        <v>#REF!</v>
      </c>
      <c r="AA316" s="31" t="e">
        <f>((C316+D316)-(J316+K316))*'Building Information'!E$29</f>
        <v>#REF!</v>
      </c>
      <c r="AB316" s="31"/>
      <c r="AC316" s="31"/>
      <c r="AD316" s="31"/>
      <c r="AE316" s="90"/>
    </row>
    <row r="317" spans="1:31" x14ac:dyDescent="0.35">
      <c r="B317" s="5" t="e">
        <f>#REF!</f>
        <v>#REF!</v>
      </c>
      <c r="C317" s="15" t="e">
        <f>#REF!</f>
        <v>#REF!</v>
      </c>
      <c r="D317" s="15" t="e">
        <f>#REF!</f>
        <v>#REF!</v>
      </c>
      <c r="E317" s="16" t="e">
        <f>#REF!</f>
        <v>#REF!</v>
      </c>
      <c r="F317" s="89" t="e">
        <f>(C317+D317)*VLOOKUP(B317,'Building Information'!$A$26:$H$34,6,0)</f>
        <v>#REF!</v>
      </c>
      <c r="G317" s="31" t="e">
        <f>(C317+D317)*VLOOKUP(B317,'Building Information'!$A$26:$H$34,7,0)</f>
        <v>#REF!</v>
      </c>
      <c r="H317" s="90" t="e">
        <f>G317*VLOOKUP(B317,'Building Information'!$A$26:$H$34,8,0)</f>
        <v>#REF!</v>
      </c>
      <c r="I317" s="5" t="e">
        <f t="shared" si="183"/>
        <v>#REF!</v>
      </c>
      <c r="J317" s="15" t="e">
        <f>#REF!</f>
        <v>#REF!</v>
      </c>
      <c r="K317" s="15" t="e">
        <f>#REF!</f>
        <v>#REF!</v>
      </c>
      <c r="L317" s="16" t="e">
        <f t="shared" si="184"/>
        <v>#REF!</v>
      </c>
      <c r="M317" s="89" t="e">
        <f>(J317+K317)*VLOOKUP(I317,'Building Information'!$A$26:$H$34,6,0)</f>
        <v>#REF!</v>
      </c>
      <c r="N317" s="31" t="e">
        <f>(J317+K317)*VLOOKUP(I317,'Building Information'!$A$26:$H$34,7,0)</f>
        <v>#REF!</v>
      </c>
      <c r="O317" s="90" t="e">
        <f>N317*VLOOKUP(I317,'Building Information'!$A$26:$H$34,8,0)</f>
        <v>#REF!</v>
      </c>
      <c r="P317" s="58" t="e">
        <f t="shared" si="186"/>
        <v>#REF!</v>
      </c>
      <c r="Q317" s="59" t="e">
        <f t="shared" si="187"/>
        <v>#REF!</v>
      </c>
      <c r="R317" s="58" t="e">
        <f t="shared" si="185"/>
        <v>#REF!</v>
      </c>
      <c r="S317" s="62" t="e">
        <f t="shared" si="188"/>
        <v>#REF!</v>
      </c>
      <c r="T317" s="63" t="e">
        <f t="shared" si="189"/>
        <v>#REF!</v>
      </c>
      <c r="U317" s="59" t="e">
        <f t="shared" si="190"/>
        <v>#REF!</v>
      </c>
      <c r="V317" s="5"/>
      <c r="X317" s="31" t="e">
        <f>(C317+D317)*'Building Information'!#REF!</f>
        <v>#REF!</v>
      </c>
      <c r="Y317" s="31" t="e">
        <f>(C317+D317)*'Building Information'!#REF!</f>
        <v>#REF!</v>
      </c>
      <c r="Z317" s="31" t="e">
        <f>((C317+D317)-(J317+K317))*'Building Information'!#REF!</f>
        <v>#REF!</v>
      </c>
      <c r="AA317" s="31" t="e">
        <f>((C317+D317)-(J317+K317))*'Building Information'!#REF!</f>
        <v>#REF!</v>
      </c>
      <c r="AB317" s="31"/>
      <c r="AC317" s="31"/>
      <c r="AD317" s="31"/>
      <c r="AE317" s="90"/>
    </row>
    <row r="318" spans="1:31" x14ac:dyDescent="0.35">
      <c r="B318" s="5" t="e">
        <f>#REF!</f>
        <v>#REF!</v>
      </c>
      <c r="C318" s="15" t="e">
        <f>#REF!</f>
        <v>#REF!</v>
      </c>
      <c r="D318" s="15" t="e">
        <f>#REF!</f>
        <v>#REF!</v>
      </c>
      <c r="E318" s="16" t="e">
        <f>#REF!</f>
        <v>#REF!</v>
      </c>
      <c r="F318" s="89" t="e">
        <f>(C318+D318)*VLOOKUP(B318,'Building Information'!$A$26:$H$34,6,0)</f>
        <v>#REF!</v>
      </c>
      <c r="G318" s="31" t="e">
        <f>(C318+D318)*VLOOKUP(B318,'Building Information'!$A$26:$H$34,7,0)</f>
        <v>#REF!</v>
      </c>
      <c r="H318" s="90" t="e">
        <f>G318*VLOOKUP(B318,'Building Information'!$A$26:$H$34,8,0)</f>
        <v>#REF!</v>
      </c>
      <c r="I318" s="5" t="e">
        <f t="shared" si="183"/>
        <v>#REF!</v>
      </c>
      <c r="J318" s="15" t="e">
        <f>#REF!</f>
        <v>#REF!</v>
      </c>
      <c r="K318" s="15" t="e">
        <f>#REF!</f>
        <v>#REF!</v>
      </c>
      <c r="L318" s="16" t="e">
        <f t="shared" si="184"/>
        <v>#REF!</v>
      </c>
      <c r="M318" s="89" t="e">
        <f>(J318+K318)*VLOOKUP(I318,'Building Information'!$A$26:$H$34,6,0)</f>
        <v>#REF!</v>
      </c>
      <c r="N318" s="31" t="e">
        <f>(J318+K318)*VLOOKUP(I318,'Building Information'!$A$26:$H$34,7,0)</f>
        <v>#REF!</v>
      </c>
      <c r="O318" s="90" t="e">
        <f>N318*VLOOKUP(I318,'Building Information'!$A$26:$H$34,8,0)</f>
        <v>#REF!</v>
      </c>
      <c r="P318" s="58" t="e">
        <f t="shared" si="186"/>
        <v>#REF!</v>
      </c>
      <c r="Q318" s="59" t="e">
        <f t="shared" si="187"/>
        <v>#REF!</v>
      </c>
      <c r="R318" s="58" t="e">
        <f t="shared" si="185"/>
        <v>#REF!</v>
      </c>
      <c r="S318" s="62" t="e">
        <f t="shared" si="188"/>
        <v>#REF!</v>
      </c>
      <c r="T318" s="63" t="e">
        <f t="shared" si="189"/>
        <v>#REF!</v>
      </c>
      <c r="U318" s="59" t="e">
        <f t="shared" si="190"/>
        <v>#REF!</v>
      </c>
      <c r="V318" s="5"/>
      <c r="X318" s="31" t="e">
        <f>(C318+D318)*'Building Information'!E$30</f>
        <v>#REF!</v>
      </c>
      <c r="Y318" s="31"/>
      <c r="Z318" s="31" t="e">
        <f>((C318+D318)-(J318+K318))*'Building Information'!E$30</f>
        <v>#REF!</v>
      </c>
      <c r="AA318" s="31"/>
      <c r="AB318" s="31"/>
      <c r="AC318" s="31"/>
      <c r="AD318" s="31"/>
      <c r="AE318" s="90"/>
    </row>
    <row r="319" spans="1:31" x14ac:dyDescent="0.35">
      <c r="B319" s="5" t="e">
        <f>#REF!</f>
        <v>#REF!</v>
      </c>
      <c r="C319" s="15" t="e">
        <f>#REF!</f>
        <v>#REF!</v>
      </c>
      <c r="D319" s="15" t="e">
        <f>#REF!</f>
        <v>#REF!</v>
      </c>
      <c r="E319" s="16" t="e">
        <f>#REF!</f>
        <v>#REF!</v>
      </c>
      <c r="F319" s="89" t="e">
        <f>(C319+D319)*VLOOKUP(B319,'Building Information'!$A$26:$H$34,6,0)</f>
        <v>#REF!</v>
      </c>
      <c r="G319" s="31" t="e">
        <f>(C319+D319)*VLOOKUP(B319,'Building Information'!$A$26:$H$34,7,0)</f>
        <v>#REF!</v>
      </c>
      <c r="H319" s="90" t="e">
        <f>G319*VLOOKUP(B319,'Building Information'!$A$26:$H$34,8,0)</f>
        <v>#REF!</v>
      </c>
      <c r="I319" s="5" t="e">
        <f t="shared" si="183"/>
        <v>#REF!</v>
      </c>
      <c r="J319" s="15" t="e">
        <f>#REF!</f>
        <v>#REF!</v>
      </c>
      <c r="K319" s="15" t="e">
        <f>#REF!</f>
        <v>#REF!</v>
      </c>
      <c r="L319" s="16" t="e">
        <f t="shared" si="184"/>
        <v>#REF!</v>
      </c>
      <c r="M319" s="89" t="e">
        <f>(J319+K319)*VLOOKUP(I319,'Building Information'!$A$26:$H$34,6,0)</f>
        <v>#REF!</v>
      </c>
      <c r="N319" s="31" t="e">
        <f>(J319+K319)*VLOOKUP(I319,'Building Information'!$A$26:$H$34,7,0)</f>
        <v>#REF!</v>
      </c>
      <c r="O319" s="90" t="e">
        <f>N319*VLOOKUP(I319,'Building Information'!$A$26:$H$34,8,0)</f>
        <v>#REF!</v>
      </c>
      <c r="P319" s="58" t="e">
        <f t="shared" si="186"/>
        <v>#REF!</v>
      </c>
      <c r="Q319" s="59" t="e">
        <f t="shared" si="187"/>
        <v>#REF!</v>
      </c>
      <c r="R319" s="58" t="e">
        <f t="shared" si="185"/>
        <v>#REF!</v>
      </c>
      <c r="S319" s="62" t="e">
        <f t="shared" si="188"/>
        <v>#REF!</v>
      </c>
      <c r="T319" s="63" t="e">
        <f t="shared" si="189"/>
        <v>#REF!</v>
      </c>
      <c r="U319" s="59" t="e">
        <f t="shared" si="190"/>
        <v>#REF!</v>
      </c>
      <c r="V319" s="5"/>
      <c r="X319" s="31" t="e">
        <f>(C319+D319)*'Building Information'!E$31</f>
        <v>#REF!</v>
      </c>
      <c r="Y319" s="31"/>
      <c r="Z319" s="31" t="e">
        <f>((C319+D319)-(J319+K319))*'Building Information'!E$31</f>
        <v>#REF!</v>
      </c>
      <c r="AA319" s="31"/>
      <c r="AB319" s="31"/>
      <c r="AC319" s="31"/>
      <c r="AD319" s="31"/>
      <c r="AE319" s="90"/>
    </row>
    <row r="320" spans="1:31" x14ac:dyDescent="0.35">
      <c r="B320" s="5" t="e">
        <f>#REF!</f>
        <v>#REF!</v>
      </c>
      <c r="C320" s="15" t="e">
        <f>#REF!</f>
        <v>#REF!</v>
      </c>
      <c r="D320" s="15" t="e">
        <f>#REF!</f>
        <v>#REF!</v>
      </c>
      <c r="E320" s="16" t="e">
        <f>#REF!</f>
        <v>#REF!</v>
      </c>
      <c r="F320" s="89" t="e">
        <f>(C320+D320)*VLOOKUP(B320,'Building Information'!$A$26:$H$34,6,0)</f>
        <v>#REF!</v>
      </c>
      <c r="G320" s="31" t="e">
        <f>(C320+D320)*VLOOKUP(B320,'Building Information'!$A$26:$H$34,7,0)</f>
        <v>#REF!</v>
      </c>
      <c r="H320" s="90" t="e">
        <f>G320*VLOOKUP(B320,'Building Information'!$A$26:$H$34,8,0)</f>
        <v>#REF!</v>
      </c>
      <c r="I320" s="5" t="e">
        <f t="shared" si="183"/>
        <v>#REF!</v>
      </c>
      <c r="J320" s="15" t="e">
        <f>#REF!</f>
        <v>#REF!</v>
      </c>
      <c r="K320" s="15" t="e">
        <f>#REF!</f>
        <v>#REF!</v>
      </c>
      <c r="L320" s="16" t="e">
        <f t="shared" si="184"/>
        <v>#REF!</v>
      </c>
      <c r="M320" s="89" t="e">
        <f>(J320+K320)*VLOOKUP(I320,'Building Information'!$A$26:$H$34,6,0)</f>
        <v>#REF!</v>
      </c>
      <c r="N320" s="31" t="e">
        <f>(J320+K320)*VLOOKUP(I320,'Building Information'!$A$26:$H$34,7,0)</f>
        <v>#REF!</v>
      </c>
      <c r="O320" s="90" t="e">
        <f>N320*VLOOKUP(I320,'Building Information'!$A$26:$H$34,8,0)</f>
        <v>#REF!</v>
      </c>
      <c r="P320" s="58" t="e">
        <f t="shared" si="186"/>
        <v>#REF!</v>
      </c>
      <c r="Q320" s="59" t="e">
        <f t="shared" si="187"/>
        <v>#REF!</v>
      </c>
      <c r="R320" s="58" t="e">
        <f t="shared" si="185"/>
        <v>#REF!</v>
      </c>
      <c r="S320" s="62" t="e">
        <f t="shared" si="188"/>
        <v>#REF!</v>
      </c>
      <c r="T320" s="63" t="e">
        <f t="shared" si="189"/>
        <v>#REF!</v>
      </c>
      <c r="U320" s="59" t="e">
        <f t="shared" si="190"/>
        <v>#REF!</v>
      </c>
      <c r="V320" s="5"/>
      <c r="X320" s="31" t="e">
        <f>(C320+D320)*'Building Information'!E$32</f>
        <v>#REF!</v>
      </c>
      <c r="Y320" s="31" t="e">
        <f>(C320+D320)*'Building Information'!E$32</f>
        <v>#REF!</v>
      </c>
      <c r="Z320" s="31" t="e">
        <f>((C320+D320)-(J320+K320))*'Building Information'!E$32</f>
        <v>#REF!</v>
      </c>
      <c r="AA320" s="31" t="e">
        <f>((C320+D320)-(J320+K320))*'Building Information'!E$32</f>
        <v>#REF!</v>
      </c>
      <c r="AB320" s="31"/>
      <c r="AC320" s="31"/>
      <c r="AD320" s="31"/>
      <c r="AE320" s="90"/>
    </row>
    <row r="321" spans="2:31" x14ac:dyDescent="0.35">
      <c r="B321" s="5" t="e">
        <f>#REF!</f>
        <v>#REF!</v>
      </c>
      <c r="C321" s="15" t="e">
        <f>#REF!</f>
        <v>#REF!</v>
      </c>
      <c r="D321" s="15" t="e">
        <f>#REF!</f>
        <v>#REF!</v>
      </c>
      <c r="E321" s="16" t="e">
        <f>#REF!</f>
        <v>#REF!</v>
      </c>
      <c r="F321" s="89" t="e">
        <f>(C321+D321)*VLOOKUP(B321,'Building Information'!$A$26:$H$34,6,0)</f>
        <v>#REF!</v>
      </c>
      <c r="G321" s="31" t="e">
        <f>(C321+D321)*VLOOKUP(B321,'Building Information'!$A$26:$H$34,7,0)</f>
        <v>#REF!</v>
      </c>
      <c r="H321" s="90" t="e">
        <f>G321*VLOOKUP(B321,'Building Information'!$A$26:$H$34,8,0)</f>
        <v>#REF!</v>
      </c>
      <c r="I321" s="5" t="e">
        <f t="shared" si="183"/>
        <v>#REF!</v>
      </c>
      <c r="J321" s="15" t="e">
        <f>#REF!</f>
        <v>#REF!</v>
      </c>
      <c r="K321" s="15" t="e">
        <f>#REF!</f>
        <v>#REF!</v>
      </c>
      <c r="L321" s="16" t="e">
        <f t="shared" si="184"/>
        <v>#REF!</v>
      </c>
      <c r="M321" s="89" t="e">
        <f>(J321+K321)*VLOOKUP(I321,'Building Information'!$A$26:$H$34,6,0)</f>
        <v>#REF!</v>
      </c>
      <c r="N321" s="31" t="e">
        <f>(J321+K321)*VLOOKUP(I321,'Building Information'!$A$26:$H$34,7,0)</f>
        <v>#REF!</v>
      </c>
      <c r="O321" s="90" t="e">
        <f>N321*VLOOKUP(I321,'Building Information'!$A$26:$H$34,8,0)</f>
        <v>#REF!</v>
      </c>
      <c r="P321" s="58" t="e">
        <f t="shared" si="186"/>
        <v>#REF!</v>
      </c>
      <c r="Q321" s="59" t="e">
        <f t="shared" si="187"/>
        <v>#REF!</v>
      </c>
      <c r="R321" s="58" t="e">
        <f t="shared" si="185"/>
        <v>#REF!</v>
      </c>
      <c r="S321" s="62" t="e">
        <f t="shared" si="188"/>
        <v>#REF!</v>
      </c>
      <c r="T321" s="63" t="e">
        <f t="shared" si="189"/>
        <v>#REF!</v>
      </c>
      <c r="U321" s="59" t="e">
        <f t="shared" si="190"/>
        <v>#REF!</v>
      </c>
      <c r="V321" s="5"/>
      <c r="X321" s="31" t="e">
        <f>(C321+D321)*'Building Information'!E$33</f>
        <v>#REF!</v>
      </c>
      <c r="Y321" s="31" t="e">
        <f>(C321+D321)*'Building Information'!E$33</f>
        <v>#REF!</v>
      </c>
      <c r="Z321" s="31" t="e">
        <f>((C321+D321)-(J321+K321))*'Building Information'!E$33</f>
        <v>#REF!</v>
      </c>
      <c r="AA321" s="31" t="e">
        <f>((C321+D321)-(J321+K321))*'Building Information'!E$33</f>
        <v>#REF!</v>
      </c>
      <c r="AB321" s="31"/>
      <c r="AC321" s="31"/>
      <c r="AD321" s="31"/>
      <c r="AE321" s="90"/>
    </row>
    <row r="322" spans="2:31" x14ac:dyDescent="0.35">
      <c r="B322" s="5" t="e">
        <f>#REF!</f>
        <v>#REF!</v>
      </c>
      <c r="C322" s="15" t="e">
        <f>#REF!</f>
        <v>#REF!</v>
      </c>
      <c r="D322" s="15" t="e">
        <f>#REF!</f>
        <v>#REF!</v>
      </c>
      <c r="E322" s="16" t="e">
        <f>#REF!</f>
        <v>#REF!</v>
      </c>
      <c r="F322" s="89" t="e">
        <f>(C322+D322)*VLOOKUP(B322,'Building Information'!$A$26:$H$34,6,0)</f>
        <v>#REF!</v>
      </c>
      <c r="G322" s="31" t="e">
        <f>(C322+D322)*VLOOKUP(B322,'Building Information'!$A$26:$H$34,7,0)</f>
        <v>#REF!</v>
      </c>
      <c r="H322" s="90" t="e">
        <f>G322*VLOOKUP(B322,'Building Information'!$A$26:$H$34,8,0)</f>
        <v>#REF!</v>
      </c>
      <c r="I322" s="5" t="e">
        <f t="shared" si="183"/>
        <v>#REF!</v>
      </c>
      <c r="J322" s="15" t="e">
        <f>#REF!</f>
        <v>#REF!</v>
      </c>
      <c r="K322" s="15" t="e">
        <f>#REF!</f>
        <v>#REF!</v>
      </c>
      <c r="L322" s="16" t="e">
        <f t="shared" si="184"/>
        <v>#REF!</v>
      </c>
      <c r="M322" s="89" t="e">
        <f>(J322+K322)*VLOOKUP(I322,'Building Information'!$A$26:$H$34,6,0)</f>
        <v>#REF!</v>
      </c>
      <c r="N322" s="31" t="e">
        <f>(J322+K322)*VLOOKUP(I322,'Building Information'!$A$26:$H$34,7,0)</f>
        <v>#REF!</v>
      </c>
      <c r="O322" s="90" t="e">
        <f>N322*VLOOKUP(I322,'Building Information'!$A$26:$H$34,8,0)</f>
        <v>#REF!</v>
      </c>
      <c r="P322" s="58" t="e">
        <f t="shared" si="186"/>
        <v>#REF!</v>
      </c>
      <c r="Q322" s="59" t="e">
        <f t="shared" si="187"/>
        <v>#REF!</v>
      </c>
      <c r="R322" s="58" t="e">
        <f t="shared" si="185"/>
        <v>#REF!</v>
      </c>
      <c r="S322" s="62" t="e">
        <f t="shared" si="188"/>
        <v>#REF!</v>
      </c>
      <c r="T322" s="63" t="e">
        <f t="shared" si="189"/>
        <v>#REF!</v>
      </c>
      <c r="U322" s="59" t="e">
        <f t="shared" si="190"/>
        <v>#REF!</v>
      </c>
      <c r="V322" s="5"/>
      <c r="X322" s="31" t="e">
        <f>(C322+D322)*'Building Information'!E$34</f>
        <v>#REF!</v>
      </c>
      <c r="Y322" s="31" t="e">
        <f>(C322+D322)*'Building Information'!E$34</f>
        <v>#REF!</v>
      </c>
      <c r="Z322" s="31" t="e">
        <f>((C322+D322)-(J322+K322))*'Building Information'!E$34</f>
        <v>#REF!</v>
      </c>
      <c r="AA322" s="31" t="e">
        <f>((C322+D322)-(J322+K322))*'Building Information'!E$34</f>
        <v>#REF!</v>
      </c>
      <c r="AB322" s="31"/>
      <c r="AC322" s="31"/>
      <c r="AD322" s="31"/>
      <c r="AE322" s="90"/>
    </row>
    <row r="323" spans="2:31" x14ac:dyDescent="0.35">
      <c r="B323" s="6"/>
      <c r="C323" s="7"/>
      <c r="D323" s="7"/>
      <c r="E323" s="8"/>
      <c r="F323" s="91" t="e">
        <f>SUM(F313:F322)</f>
        <v>#REF!</v>
      </c>
      <c r="G323" s="92" t="e">
        <f t="shared" ref="G323:H323" si="191">SUM(G313:G322)</f>
        <v>#REF!</v>
      </c>
      <c r="H323" s="93" t="e">
        <f t="shared" si="191"/>
        <v>#REF!</v>
      </c>
      <c r="I323" s="7"/>
      <c r="J323" s="7"/>
      <c r="K323" s="7"/>
      <c r="L323" s="8"/>
      <c r="M323" s="91" t="e">
        <f>SUM(M313:M322)</f>
        <v>#REF!</v>
      </c>
      <c r="N323" s="92" t="e">
        <f>SUM(N313:N322)</f>
        <v>#REF!</v>
      </c>
      <c r="O323" s="93" t="e">
        <f>SUM(O313:O322)</f>
        <v>#REF!</v>
      </c>
      <c r="P323" s="60" t="e">
        <f t="shared" si="186"/>
        <v>#REF!</v>
      </c>
      <c r="Q323" s="61" t="e">
        <f>IF(F323=0,0,(F323-M323)/F323*100)</f>
        <v>#REF!</v>
      </c>
      <c r="R323" s="60" t="e">
        <f>(G323-N323)</f>
        <v>#REF!</v>
      </c>
      <c r="S323" s="61" t="e">
        <f>IF(G323=0,0,(G323-N323)/G323*100)</f>
        <v>#REF!</v>
      </c>
      <c r="T323" s="60" t="e">
        <f>(H323-O323)</f>
        <v>#REF!</v>
      </c>
      <c r="U323" s="61" t="e">
        <f>IF(H323=0,0,(H323-O323)/H323*100)</f>
        <v>#REF!</v>
      </c>
      <c r="V323" s="6"/>
      <c r="W323" s="7"/>
      <c r="X323" s="92" t="e">
        <f>SUM(X313:X322)</f>
        <v>#REF!</v>
      </c>
      <c r="Y323" s="92" t="e">
        <f>SUM(Y313:Y322)</f>
        <v>#REF!</v>
      </c>
      <c r="Z323" s="92" t="e">
        <f>SUM(Z313:Z322)</f>
        <v>#REF!</v>
      </c>
      <c r="AA323" s="92" t="e">
        <f>SUM(AA313:AA322)</f>
        <v>#REF!</v>
      </c>
      <c r="AB323" s="92" t="e">
        <f>Z323/$V$7</f>
        <v>#REF!</v>
      </c>
      <c r="AC323" s="92" t="e">
        <f>AA323/$W$7</f>
        <v>#REF!</v>
      </c>
      <c r="AD323" s="92" t="e">
        <f>Z323/X323</f>
        <v>#REF!</v>
      </c>
      <c r="AE323" s="93" t="e">
        <f>AA323/Y323</f>
        <v>#REF!</v>
      </c>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89263-1C46-4E8D-B5D1-42BEBA22AB70}">
  <sheetPr>
    <tabColor theme="4" tint="0.39997558519241921"/>
  </sheetPr>
  <dimension ref="A1:O19"/>
  <sheetViews>
    <sheetView workbookViewId="0">
      <selection activeCell="O7" sqref="O7:O18"/>
    </sheetView>
  </sheetViews>
  <sheetFormatPr defaultRowHeight="14.5" x14ac:dyDescent="0.35"/>
  <cols>
    <col min="1" max="3" width="22.81640625" customWidth="1"/>
    <col min="4" max="4" width="5.54296875" customWidth="1"/>
    <col min="5" max="6" width="25.26953125" customWidth="1"/>
    <col min="7" max="7" width="5.453125" customWidth="1"/>
    <col min="8" max="9" width="23.7265625" customWidth="1"/>
    <col min="10" max="10" width="5.26953125" customWidth="1"/>
    <col min="11" max="12" width="22.26953125" customWidth="1"/>
    <col min="13" max="13" width="4.81640625" customWidth="1"/>
    <col min="14" max="15" width="21.453125" customWidth="1"/>
  </cols>
  <sheetData>
    <row r="1" spans="1:15" ht="63.75" customHeight="1" x14ac:dyDescent="0.35">
      <c r="A1" s="241" t="s">
        <v>113</v>
      </c>
      <c r="B1" s="241"/>
      <c r="C1" s="241"/>
      <c r="D1" s="241"/>
      <c r="E1" s="241"/>
      <c r="F1" s="241"/>
      <c r="G1" s="241"/>
      <c r="H1" s="241"/>
      <c r="I1" s="241"/>
      <c r="J1" s="241"/>
      <c r="K1" s="241"/>
      <c r="L1" s="241"/>
      <c r="M1" s="241"/>
      <c r="N1" s="241"/>
      <c r="O1" s="241"/>
    </row>
    <row r="2" spans="1:15" x14ac:dyDescent="0.35">
      <c r="A2" s="109" t="s">
        <v>61</v>
      </c>
      <c r="B2" s="109"/>
      <c r="E2" t="s">
        <v>114</v>
      </c>
      <c r="F2" t="str">
        <f>CONCATENATE('Building Information'!$B$5,'Building Information'!$C$5)</f>
        <v/>
      </c>
    </row>
    <row r="3" spans="1:15" ht="15" thickBot="1" x14ac:dyDescent="0.4"/>
    <row r="4" spans="1:15" ht="15" thickBot="1" x14ac:dyDescent="0.4">
      <c r="A4" s="242" t="s">
        <v>104</v>
      </c>
      <c r="B4" s="242"/>
      <c r="C4" s="242"/>
      <c r="E4" s="243" t="s">
        <v>92</v>
      </c>
      <c r="F4" s="243"/>
      <c r="H4" s="244" t="s">
        <v>96</v>
      </c>
      <c r="I4" s="244"/>
      <c r="K4" s="245" t="s">
        <v>94</v>
      </c>
      <c r="L4" s="245"/>
      <c r="N4" s="240" t="s">
        <v>95</v>
      </c>
      <c r="O4" s="240"/>
    </row>
    <row r="5" spans="1:15" ht="15" thickBot="1" x14ac:dyDescent="0.4">
      <c r="A5" s="110" t="s">
        <v>115</v>
      </c>
      <c r="B5" s="110"/>
      <c r="C5" s="110"/>
      <c r="E5" s="110" t="s">
        <v>115</v>
      </c>
      <c r="F5" s="110"/>
      <c r="H5" s="110" t="s">
        <v>115</v>
      </c>
      <c r="I5" s="110"/>
      <c r="K5" s="110" t="s">
        <v>115</v>
      </c>
      <c r="L5" s="110"/>
      <c r="N5" s="110" t="s">
        <v>115</v>
      </c>
      <c r="O5" s="110"/>
    </row>
    <row r="6" spans="1:15" ht="15" thickBot="1" x14ac:dyDescent="0.4">
      <c r="A6" s="110" t="s">
        <v>116</v>
      </c>
      <c r="B6" s="110" t="s">
        <v>117</v>
      </c>
      <c r="C6" s="110" t="s">
        <v>118</v>
      </c>
      <c r="E6" s="110" t="s">
        <v>116</v>
      </c>
      <c r="F6" s="110" t="s">
        <v>119</v>
      </c>
      <c r="H6" s="110" t="s">
        <v>116</v>
      </c>
      <c r="I6" s="110" t="s">
        <v>120</v>
      </c>
      <c r="K6" s="110" t="s">
        <v>116</v>
      </c>
      <c r="L6" s="110" t="s">
        <v>121</v>
      </c>
      <c r="N6" s="110" t="s">
        <v>116</v>
      </c>
      <c r="O6" s="110" t="s">
        <v>121</v>
      </c>
    </row>
    <row r="7" spans="1:15" ht="15" thickBot="1" x14ac:dyDescent="0.4">
      <c r="A7" s="111">
        <v>45566</v>
      </c>
      <c r="B7" s="112"/>
      <c r="C7" s="112"/>
      <c r="E7" s="111">
        <v>45566</v>
      </c>
      <c r="F7" s="112"/>
      <c r="H7" s="111">
        <v>45566</v>
      </c>
      <c r="I7" s="112"/>
      <c r="K7" s="111">
        <v>45566</v>
      </c>
      <c r="L7" s="112"/>
      <c r="N7" s="111">
        <v>45566</v>
      </c>
      <c r="O7" s="112"/>
    </row>
    <row r="8" spans="1:15" ht="15" thickBot="1" x14ac:dyDescent="0.4">
      <c r="A8" s="113">
        <f>A7+31</f>
        <v>45597</v>
      </c>
      <c r="B8" s="112"/>
      <c r="C8" s="112"/>
      <c r="E8" s="113">
        <f>E7+31</f>
        <v>45597</v>
      </c>
      <c r="F8" s="112"/>
      <c r="H8" s="113">
        <f>H7+31</f>
        <v>45597</v>
      </c>
      <c r="I8" s="112"/>
      <c r="K8" s="113">
        <f>K7+31</f>
        <v>45597</v>
      </c>
      <c r="L8" s="112"/>
      <c r="N8" s="113">
        <f>N7+31</f>
        <v>45597</v>
      </c>
      <c r="O8" s="112"/>
    </row>
    <row r="9" spans="1:15" ht="15" thickBot="1" x14ac:dyDescent="0.4">
      <c r="A9" s="113">
        <f t="shared" ref="A9:A18" si="0">A8+31</f>
        <v>45628</v>
      </c>
      <c r="B9" s="112"/>
      <c r="C9" s="112"/>
      <c r="E9" s="113">
        <f t="shared" ref="E9:E18" si="1">E8+31</f>
        <v>45628</v>
      </c>
      <c r="F9" s="112"/>
      <c r="H9" s="113">
        <f t="shared" ref="H9:H18" si="2">H8+31</f>
        <v>45628</v>
      </c>
      <c r="I9" s="112"/>
      <c r="K9" s="113">
        <f t="shared" ref="K9:K18" si="3">K8+31</f>
        <v>45628</v>
      </c>
      <c r="L9" s="112"/>
      <c r="N9" s="113">
        <f t="shared" ref="N9:N18" si="4">N8+31</f>
        <v>45628</v>
      </c>
      <c r="O9" s="112"/>
    </row>
    <row r="10" spans="1:15" ht="15" thickBot="1" x14ac:dyDescent="0.4">
      <c r="A10" s="113">
        <f t="shared" si="0"/>
        <v>45659</v>
      </c>
      <c r="B10" s="112"/>
      <c r="C10" s="112"/>
      <c r="E10" s="113">
        <f t="shared" si="1"/>
        <v>45659</v>
      </c>
      <c r="F10" s="112"/>
      <c r="H10" s="113">
        <f t="shared" si="2"/>
        <v>45659</v>
      </c>
      <c r="I10" s="112"/>
      <c r="K10" s="113">
        <f t="shared" si="3"/>
        <v>45659</v>
      </c>
      <c r="L10" s="112"/>
      <c r="N10" s="113">
        <f t="shared" si="4"/>
        <v>45659</v>
      </c>
      <c r="O10" s="112"/>
    </row>
    <row r="11" spans="1:15" ht="15" thickBot="1" x14ac:dyDescent="0.4">
      <c r="A11" s="113">
        <f t="shared" si="0"/>
        <v>45690</v>
      </c>
      <c r="B11" s="112"/>
      <c r="C11" s="112"/>
      <c r="E11" s="113">
        <f t="shared" si="1"/>
        <v>45690</v>
      </c>
      <c r="F11" s="112"/>
      <c r="H11" s="113">
        <f t="shared" si="2"/>
        <v>45690</v>
      </c>
      <c r="I11" s="112"/>
      <c r="K11" s="113">
        <f t="shared" si="3"/>
        <v>45690</v>
      </c>
      <c r="L11" s="112"/>
      <c r="N11" s="113">
        <f t="shared" si="4"/>
        <v>45690</v>
      </c>
      <c r="O11" s="112"/>
    </row>
    <row r="12" spans="1:15" ht="15" thickBot="1" x14ac:dyDescent="0.4">
      <c r="A12" s="113">
        <f t="shared" si="0"/>
        <v>45721</v>
      </c>
      <c r="B12" s="112"/>
      <c r="C12" s="112"/>
      <c r="E12" s="113">
        <f t="shared" si="1"/>
        <v>45721</v>
      </c>
      <c r="F12" s="112"/>
      <c r="H12" s="113">
        <f t="shared" si="2"/>
        <v>45721</v>
      </c>
      <c r="I12" s="112"/>
      <c r="K12" s="113">
        <f t="shared" si="3"/>
        <v>45721</v>
      </c>
      <c r="L12" s="112"/>
      <c r="N12" s="113">
        <f t="shared" si="4"/>
        <v>45721</v>
      </c>
      <c r="O12" s="112"/>
    </row>
    <row r="13" spans="1:15" ht="15" thickBot="1" x14ac:dyDescent="0.4">
      <c r="A13" s="113">
        <f t="shared" si="0"/>
        <v>45752</v>
      </c>
      <c r="B13" s="112"/>
      <c r="C13" s="112"/>
      <c r="E13" s="113">
        <f t="shared" si="1"/>
        <v>45752</v>
      </c>
      <c r="F13" s="112"/>
      <c r="H13" s="113">
        <f t="shared" si="2"/>
        <v>45752</v>
      </c>
      <c r="I13" s="112"/>
      <c r="K13" s="113">
        <f t="shared" si="3"/>
        <v>45752</v>
      </c>
      <c r="L13" s="112"/>
      <c r="N13" s="113">
        <f t="shared" si="4"/>
        <v>45752</v>
      </c>
      <c r="O13" s="112"/>
    </row>
    <row r="14" spans="1:15" ht="15" thickBot="1" x14ac:dyDescent="0.4">
      <c r="A14" s="113">
        <f t="shared" si="0"/>
        <v>45783</v>
      </c>
      <c r="B14" s="112"/>
      <c r="C14" s="112"/>
      <c r="E14" s="113">
        <f t="shared" si="1"/>
        <v>45783</v>
      </c>
      <c r="F14" s="112"/>
      <c r="H14" s="113">
        <f t="shared" si="2"/>
        <v>45783</v>
      </c>
      <c r="I14" s="112"/>
      <c r="K14" s="113">
        <f t="shared" si="3"/>
        <v>45783</v>
      </c>
      <c r="L14" s="112"/>
      <c r="N14" s="113">
        <f t="shared" si="4"/>
        <v>45783</v>
      </c>
      <c r="O14" s="112"/>
    </row>
    <row r="15" spans="1:15" ht="15" thickBot="1" x14ac:dyDescent="0.4">
      <c r="A15" s="113">
        <f t="shared" si="0"/>
        <v>45814</v>
      </c>
      <c r="B15" s="112"/>
      <c r="C15" s="112"/>
      <c r="E15" s="113">
        <f t="shared" si="1"/>
        <v>45814</v>
      </c>
      <c r="F15" s="112"/>
      <c r="H15" s="113">
        <f t="shared" si="2"/>
        <v>45814</v>
      </c>
      <c r="I15" s="112"/>
      <c r="K15" s="113">
        <f t="shared" si="3"/>
        <v>45814</v>
      </c>
      <c r="L15" s="112"/>
      <c r="N15" s="113">
        <f t="shared" si="4"/>
        <v>45814</v>
      </c>
      <c r="O15" s="112"/>
    </row>
    <row r="16" spans="1:15" ht="15" thickBot="1" x14ac:dyDescent="0.4">
      <c r="A16" s="113">
        <f t="shared" si="0"/>
        <v>45845</v>
      </c>
      <c r="B16" s="112"/>
      <c r="C16" s="112"/>
      <c r="E16" s="113">
        <f t="shared" si="1"/>
        <v>45845</v>
      </c>
      <c r="F16" s="112"/>
      <c r="H16" s="113">
        <f t="shared" si="2"/>
        <v>45845</v>
      </c>
      <c r="I16" s="112"/>
      <c r="K16" s="113">
        <f t="shared" si="3"/>
        <v>45845</v>
      </c>
      <c r="L16" s="112"/>
      <c r="N16" s="113">
        <f t="shared" si="4"/>
        <v>45845</v>
      </c>
      <c r="O16" s="112"/>
    </row>
    <row r="17" spans="1:15" ht="15" thickBot="1" x14ac:dyDescent="0.4">
      <c r="A17" s="113">
        <f t="shared" si="0"/>
        <v>45876</v>
      </c>
      <c r="B17" s="112"/>
      <c r="C17" s="112"/>
      <c r="E17" s="113">
        <f t="shared" si="1"/>
        <v>45876</v>
      </c>
      <c r="F17" s="112"/>
      <c r="H17" s="113">
        <f t="shared" si="2"/>
        <v>45876</v>
      </c>
      <c r="I17" s="112"/>
      <c r="K17" s="113">
        <f t="shared" si="3"/>
        <v>45876</v>
      </c>
      <c r="L17" s="112"/>
      <c r="N17" s="113">
        <f t="shared" si="4"/>
        <v>45876</v>
      </c>
      <c r="O17" s="112"/>
    </row>
    <row r="18" spans="1:15" ht="15" thickBot="1" x14ac:dyDescent="0.4">
      <c r="A18" s="113">
        <f t="shared" si="0"/>
        <v>45907</v>
      </c>
      <c r="B18" s="112"/>
      <c r="C18" s="112"/>
      <c r="E18" s="113">
        <f t="shared" si="1"/>
        <v>45907</v>
      </c>
      <c r="F18" s="112"/>
      <c r="H18" s="113">
        <f t="shared" si="2"/>
        <v>45907</v>
      </c>
      <c r="I18" s="112"/>
      <c r="K18" s="113">
        <f t="shared" si="3"/>
        <v>45907</v>
      </c>
      <c r="L18" s="112"/>
      <c r="N18" s="113">
        <f t="shared" si="4"/>
        <v>45907</v>
      </c>
      <c r="O18" s="112"/>
    </row>
    <row r="19" spans="1:15" x14ac:dyDescent="0.35">
      <c r="F19" s="108"/>
    </row>
  </sheetData>
  <mergeCells count="6">
    <mergeCell ref="N4:O4"/>
    <mergeCell ref="A1:O1"/>
    <mergeCell ref="A4:C4"/>
    <mergeCell ref="E4:F4"/>
    <mergeCell ref="H4:I4"/>
    <mergeCell ref="K4:L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9CC17-18B4-4811-A3FB-776F42FC7FE1}">
  <sheetPr>
    <tabColor theme="7" tint="0.59999389629810485"/>
  </sheetPr>
  <dimension ref="A1:X20"/>
  <sheetViews>
    <sheetView topLeftCell="K1" workbookViewId="0">
      <selection activeCell="U7" sqref="U7"/>
    </sheetView>
  </sheetViews>
  <sheetFormatPr defaultRowHeight="14.5" x14ac:dyDescent="0.35"/>
  <cols>
    <col min="1" max="1" width="22.54296875" bestFit="1" customWidth="1"/>
    <col min="2" max="2" width="19.7265625" bestFit="1" customWidth="1"/>
    <col min="3" max="4" width="17" customWidth="1"/>
    <col min="5" max="5" width="4" customWidth="1"/>
    <col min="6" max="6" width="16" bestFit="1" customWidth="1"/>
    <col min="7" max="8" width="18.81640625" bestFit="1" customWidth="1"/>
    <col min="9" max="9" width="17" customWidth="1"/>
    <col min="10" max="10" width="3.81640625" customWidth="1"/>
    <col min="11" max="14" width="17.7265625" customWidth="1"/>
    <col min="15" max="15" width="3.81640625" customWidth="1"/>
    <col min="16" max="19" width="18.54296875" customWidth="1"/>
    <col min="20" max="20" width="4.1796875" customWidth="1"/>
    <col min="21" max="23" width="18.26953125" customWidth="1"/>
    <col min="24" max="24" width="18.7265625" customWidth="1"/>
  </cols>
  <sheetData>
    <row r="1" spans="1:24" ht="63.75" customHeight="1" x14ac:dyDescent="0.35">
      <c r="A1" s="241" t="s">
        <v>122</v>
      </c>
      <c r="B1" s="241"/>
      <c r="C1" s="241"/>
      <c r="D1" s="241"/>
      <c r="E1" s="241"/>
      <c r="F1" s="241"/>
      <c r="G1" s="241"/>
      <c r="H1" s="241"/>
      <c r="I1" s="241"/>
      <c r="J1" s="241"/>
      <c r="K1" s="241"/>
      <c r="L1" s="241"/>
      <c r="M1" s="241"/>
      <c r="N1" s="241"/>
      <c r="O1" s="241"/>
      <c r="P1" s="241"/>
      <c r="Q1" s="241"/>
      <c r="R1" s="241"/>
      <c r="S1" s="241"/>
      <c r="T1" s="241"/>
      <c r="U1" s="241"/>
      <c r="V1" s="241"/>
      <c r="W1" s="241"/>
      <c r="X1" s="241"/>
    </row>
    <row r="2" spans="1:24" x14ac:dyDescent="0.35">
      <c r="A2" s="109" t="s">
        <v>61</v>
      </c>
      <c r="B2" t="s">
        <v>114</v>
      </c>
      <c r="C2" t="str">
        <f>CONCATENATE('Building Information'!$B$5,'Building Information'!$C$5)</f>
        <v/>
      </c>
    </row>
    <row r="3" spans="1:24" ht="9.75" customHeight="1" thickBot="1" x14ac:dyDescent="0.4"/>
    <row r="4" spans="1:24" ht="15" thickBot="1" x14ac:dyDescent="0.4">
      <c r="A4" s="250" t="s">
        <v>104</v>
      </c>
      <c r="B4" s="251"/>
      <c r="C4" s="251"/>
      <c r="D4" s="252"/>
      <c r="F4" s="253" t="s">
        <v>92</v>
      </c>
      <c r="G4" s="254"/>
      <c r="H4" s="254"/>
      <c r="I4" s="254"/>
      <c r="K4" s="248" t="s">
        <v>96</v>
      </c>
      <c r="L4" s="249"/>
      <c r="M4" s="249"/>
      <c r="N4" s="249"/>
      <c r="P4" s="255" t="s">
        <v>94</v>
      </c>
      <c r="Q4" s="256"/>
      <c r="R4" s="256"/>
      <c r="S4" s="256"/>
      <c r="U4" s="246" t="s">
        <v>95</v>
      </c>
      <c r="V4" s="247"/>
      <c r="W4" s="247"/>
      <c r="X4" s="247"/>
    </row>
    <row r="5" spans="1:24" ht="15" thickBot="1" x14ac:dyDescent="0.4">
      <c r="A5" s="110" t="s">
        <v>115</v>
      </c>
      <c r="B5" s="110"/>
      <c r="C5" s="110"/>
      <c r="D5" s="110"/>
      <c r="F5" s="110" t="s">
        <v>115</v>
      </c>
      <c r="G5" s="110"/>
      <c r="H5" s="110"/>
      <c r="I5" s="110"/>
      <c r="K5" s="110" t="s">
        <v>115</v>
      </c>
      <c r="L5" s="110"/>
      <c r="M5" s="110"/>
      <c r="N5" s="110"/>
      <c r="P5" s="110" t="s">
        <v>115</v>
      </c>
      <c r="Q5" s="110"/>
      <c r="R5" s="110"/>
      <c r="S5" s="110"/>
      <c r="U5" s="110" t="s">
        <v>115</v>
      </c>
      <c r="V5" s="110"/>
      <c r="W5" s="110"/>
      <c r="X5" s="110"/>
    </row>
    <row r="6" spans="1:24" ht="15" thickBot="1" x14ac:dyDescent="0.4">
      <c r="A6" s="110" t="s">
        <v>116</v>
      </c>
      <c r="B6" t="s">
        <v>123</v>
      </c>
      <c r="C6" s="110" t="s">
        <v>110</v>
      </c>
      <c r="D6" s="110" t="s">
        <v>124</v>
      </c>
      <c r="F6" s="110" t="s">
        <v>116</v>
      </c>
      <c r="G6" s="110" t="s">
        <v>123</v>
      </c>
      <c r="H6" s="110" t="s">
        <v>121</v>
      </c>
      <c r="I6" s="110" t="s">
        <v>125</v>
      </c>
      <c r="K6" s="110" t="s">
        <v>116</v>
      </c>
      <c r="L6" s="110" t="s">
        <v>123</v>
      </c>
      <c r="M6" s="110" t="s">
        <v>126</v>
      </c>
      <c r="N6" s="110" t="s">
        <v>127</v>
      </c>
      <c r="P6" s="110" t="s">
        <v>116</v>
      </c>
      <c r="Q6" s="110" t="s">
        <v>123</v>
      </c>
      <c r="R6" s="110" t="s">
        <v>121</v>
      </c>
      <c r="S6" s="110" t="s">
        <v>125</v>
      </c>
      <c r="U6" s="110" t="s">
        <v>116</v>
      </c>
      <c r="V6" s="110" t="s">
        <v>123</v>
      </c>
      <c r="W6" s="110" t="s">
        <v>121</v>
      </c>
      <c r="X6" s="110" t="s">
        <v>125</v>
      </c>
    </row>
    <row r="7" spans="1:24" ht="15" thickBot="1" x14ac:dyDescent="0.4">
      <c r="A7" s="111">
        <v>45474</v>
      </c>
      <c r="B7" s="112"/>
      <c r="C7" s="112"/>
      <c r="D7" s="112"/>
      <c r="F7" s="111">
        <v>45566</v>
      </c>
      <c r="G7" s="112"/>
      <c r="H7" s="112"/>
      <c r="I7" s="112"/>
      <c r="K7" s="111">
        <v>45566</v>
      </c>
      <c r="L7" s="112"/>
      <c r="M7" s="112"/>
      <c r="N7" s="112"/>
      <c r="P7" s="111">
        <v>45566</v>
      </c>
      <c r="Q7" s="112"/>
      <c r="R7" s="112"/>
      <c r="S7" s="112"/>
      <c r="U7" s="111">
        <v>45566</v>
      </c>
      <c r="V7" s="112"/>
      <c r="W7" s="112"/>
      <c r="X7" s="112"/>
    </row>
    <row r="8" spans="1:24" ht="15" thickBot="1" x14ac:dyDescent="0.4">
      <c r="A8" s="113">
        <f>A7+31</f>
        <v>45505</v>
      </c>
      <c r="B8" s="112"/>
      <c r="C8" s="112"/>
      <c r="D8" s="112"/>
      <c r="F8" s="113">
        <f>F7+31</f>
        <v>45597</v>
      </c>
      <c r="G8" s="112"/>
      <c r="H8" s="112"/>
      <c r="I8" s="112"/>
      <c r="K8" s="113">
        <f>K7+31</f>
        <v>45597</v>
      </c>
      <c r="L8" s="112"/>
      <c r="M8" s="112"/>
      <c r="N8" s="112"/>
      <c r="P8" s="113">
        <f>P7+31</f>
        <v>45597</v>
      </c>
      <c r="Q8" s="112"/>
      <c r="R8" s="112"/>
      <c r="S8" s="112"/>
      <c r="U8" s="113">
        <f>U7+31</f>
        <v>45597</v>
      </c>
      <c r="V8" s="112"/>
      <c r="W8" s="112"/>
      <c r="X8" s="112"/>
    </row>
    <row r="9" spans="1:24" ht="15" thickBot="1" x14ac:dyDescent="0.4">
      <c r="A9" s="113">
        <f>A8+31</f>
        <v>45536</v>
      </c>
      <c r="B9" s="112"/>
      <c r="C9" s="112"/>
      <c r="D9" s="112"/>
      <c r="F9" s="113">
        <f t="shared" ref="F9:F18" si="0">F8+31</f>
        <v>45628</v>
      </c>
      <c r="G9" s="112"/>
      <c r="H9" s="112"/>
      <c r="I9" s="112"/>
      <c r="K9" s="113">
        <f t="shared" ref="K9:K18" si="1">K8+31</f>
        <v>45628</v>
      </c>
      <c r="L9" s="112"/>
      <c r="M9" s="112"/>
      <c r="N9" s="112"/>
      <c r="P9" s="113">
        <f t="shared" ref="P9:P18" si="2">P8+31</f>
        <v>45628</v>
      </c>
      <c r="Q9" s="112"/>
      <c r="R9" s="112"/>
      <c r="S9" s="112"/>
      <c r="U9" s="113">
        <f t="shared" ref="U9:U18" si="3">U8+31</f>
        <v>45628</v>
      </c>
      <c r="V9" s="112"/>
      <c r="W9" s="112"/>
      <c r="X9" s="112"/>
    </row>
    <row r="10" spans="1:24" ht="15" thickBot="1" x14ac:dyDescent="0.4">
      <c r="A10" s="113">
        <f>A9+31</f>
        <v>45567</v>
      </c>
      <c r="B10" s="112"/>
      <c r="C10" s="112"/>
      <c r="D10" s="112"/>
      <c r="F10" s="113">
        <f t="shared" si="0"/>
        <v>45659</v>
      </c>
      <c r="G10" s="112"/>
      <c r="H10" s="112"/>
      <c r="I10" s="112"/>
      <c r="K10" s="113">
        <f t="shared" si="1"/>
        <v>45659</v>
      </c>
      <c r="L10" s="112"/>
      <c r="M10" s="112"/>
      <c r="N10" s="112"/>
      <c r="P10" s="113">
        <f t="shared" si="2"/>
        <v>45659</v>
      </c>
      <c r="Q10" s="112"/>
      <c r="R10" s="112"/>
      <c r="S10" s="112"/>
      <c r="U10" s="113">
        <f t="shared" si="3"/>
        <v>45659</v>
      </c>
      <c r="V10" s="112"/>
      <c r="W10" s="112"/>
      <c r="X10" s="112"/>
    </row>
    <row r="11" spans="1:24" ht="15" thickBot="1" x14ac:dyDescent="0.4">
      <c r="A11" s="113">
        <f>A10+31</f>
        <v>45598</v>
      </c>
      <c r="B11" s="112"/>
      <c r="C11" s="112"/>
      <c r="D11" s="112"/>
      <c r="F11" s="113">
        <f t="shared" si="0"/>
        <v>45690</v>
      </c>
      <c r="G11" s="112"/>
      <c r="H11" s="112"/>
      <c r="I11" s="112"/>
      <c r="K11" s="113">
        <f t="shared" si="1"/>
        <v>45690</v>
      </c>
      <c r="L11" s="112"/>
      <c r="M11" s="112"/>
      <c r="N11" s="112"/>
      <c r="P11" s="113">
        <f t="shared" si="2"/>
        <v>45690</v>
      </c>
      <c r="Q11" s="112"/>
      <c r="R11" s="112"/>
      <c r="S11" s="112"/>
      <c r="U11" s="113">
        <f t="shared" si="3"/>
        <v>45690</v>
      </c>
      <c r="V11" s="112"/>
      <c r="W11" s="112"/>
      <c r="X11" s="112"/>
    </row>
    <row r="12" spans="1:24" ht="15" thickBot="1" x14ac:dyDescent="0.4">
      <c r="A12" s="113">
        <f>A11+31</f>
        <v>45629</v>
      </c>
      <c r="B12" s="112"/>
      <c r="C12" s="112"/>
      <c r="D12" s="112"/>
      <c r="F12" s="113">
        <f t="shared" si="0"/>
        <v>45721</v>
      </c>
      <c r="G12" s="112"/>
      <c r="H12" s="112"/>
      <c r="I12" s="112"/>
      <c r="K12" s="113">
        <f t="shared" si="1"/>
        <v>45721</v>
      </c>
      <c r="L12" s="112"/>
      <c r="M12" s="112"/>
      <c r="N12" s="112"/>
      <c r="P12" s="113">
        <f t="shared" si="2"/>
        <v>45721</v>
      </c>
      <c r="Q12" s="112"/>
      <c r="R12" s="112"/>
      <c r="S12" s="112"/>
      <c r="U12" s="113">
        <f t="shared" si="3"/>
        <v>45721</v>
      </c>
      <c r="V12" s="112"/>
      <c r="W12" s="112"/>
      <c r="X12" s="112"/>
    </row>
    <row r="13" spans="1:24" ht="15" thickBot="1" x14ac:dyDescent="0.4">
      <c r="A13" s="113">
        <f t="shared" ref="A13:A18" si="4">A12+31</f>
        <v>45660</v>
      </c>
      <c r="B13" s="112"/>
      <c r="C13" s="112"/>
      <c r="D13" s="112"/>
      <c r="F13" s="113">
        <f t="shared" si="0"/>
        <v>45752</v>
      </c>
      <c r="G13" s="112"/>
      <c r="H13" s="112"/>
      <c r="I13" s="112"/>
      <c r="K13" s="113">
        <f t="shared" si="1"/>
        <v>45752</v>
      </c>
      <c r="L13" s="112"/>
      <c r="M13" s="112"/>
      <c r="N13" s="112"/>
      <c r="P13" s="113">
        <f t="shared" si="2"/>
        <v>45752</v>
      </c>
      <c r="Q13" s="112"/>
      <c r="R13" s="112"/>
      <c r="S13" s="112"/>
      <c r="U13" s="113">
        <f t="shared" si="3"/>
        <v>45752</v>
      </c>
      <c r="V13" s="112"/>
      <c r="W13" s="112"/>
      <c r="X13" s="112"/>
    </row>
    <row r="14" spans="1:24" ht="15" thickBot="1" x14ac:dyDescent="0.4">
      <c r="A14" s="113">
        <f t="shared" si="4"/>
        <v>45691</v>
      </c>
      <c r="B14" s="112"/>
      <c r="C14" s="112"/>
      <c r="D14" s="112"/>
      <c r="F14" s="113">
        <f t="shared" si="0"/>
        <v>45783</v>
      </c>
      <c r="G14" s="112"/>
      <c r="H14" s="112"/>
      <c r="I14" s="112"/>
      <c r="K14" s="113">
        <f t="shared" si="1"/>
        <v>45783</v>
      </c>
      <c r="L14" s="112"/>
      <c r="M14" s="112"/>
      <c r="N14" s="112"/>
      <c r="P14" s="113">
        <f t="shared" si="2"/>
        <v>45783</v>
      </c>
      <c r="Q14" s="112"/>
      <c r="R14" s="112"/>
      <c r="S14" s="112"/>
      <c r="U14" s="113">
        <f t="shared" si="3"/>
        <v>45783</v>
      </c>
      <c r="V14" s="112"/>
      <c r="W14" s="112"/>
      <c r="X14" s="112"/>
    </row>
    <row r="15" spans="1:24" ht="15" thickBot="1" x14ac:dyDescent="0.4">
      <c r="A15" s="113">
        <f t="shared" si="4"/>
        <v>45722</v>
      </c>
      <c r="B15" s="112"/>
      <c r="C15" s="112"/>
      <c r="D15" s="112"/>
      <c r="F15" s="113">
        <f t="shared" si="0"/>
        <v>45814</v>
      </c>
      <c r="G15" s="112"/>
      <c r="H15" s="112"/>
      <c r="I15" s="112"/>
      <c r="K15" s="113">
        <f t="shared" si="1"/>
        <v>45814</v>
      </c>
      <c r="L15" s="112"/>
      <c r="M15" s="112"/>
      <c r="N15" s="112"/>
      <c r="P15" s="113">
        <f t="shared" si="2"/>
        <v>45814</v>
      </c>
      <c r="Q15" s="112"/>
      <c r="R15" s="112"/>
      <c r="S15" s="112"/>
      <c r="U15" s="113">
        <f t="shared" si="3"/>
        <v>45814</v>
      </c>
      <c r="V15" s="112"/>
      <c r="W15" s="112"/>
      <c r="X15" s="112"/>
    </row>
    <row r="16" spans="1:24" ht="15" thickBot="1" x14ac:dyDescent="0.4">
      <c r="A16" s="113">
        <f t="shared" si="4"/>
        <v>45753</v>
      </c>
      <c r="B16" s="112"/>
      <c r="C16" s="112"/>
      <c r="D16" s="112"/>
      <c r="F16" s="113">
        <f t="shared" si="0"/>
        <v>45845</v>
      </c>
      <c r="G16" s="112"/>
      <c r="H16" s="112"/>
      <c r="I16" s="112"/>
      <c r="K16" s="113">
        <f t="shared" si="1"/>
        <v>45845</v>
      </c>
      <c r="L16" s="112"/>
      <c r="M16" s="112"/>
      <c r="N16" s="112"/>
      <c r="P16" s="113">
        <f t="shared" si="2"/>
        <v>45845</v>
      </c>
      <c r="Q16" s="112"/>
      <c r="R16" s="112"/>
      <c r="S16" s="112"/>
      <c r="U16" s="113">
        <f t="shared" si="3"/>
        <v>45845</v>
      </c>
      <c r="V16" s="112"/>
      <c r="W16" s="112"/>
      <c r="X16" s="112"/>
    </row>
    <row r="17" spans="1:24" ht="15" thickBot="1" x14ac:dyDescent="0.4">
      <c r="A17" s="113">
        <f t="shared" si="4"/>
        <v>45784</v>
      </c>
      <c r="B17" s="112"/>
      <c r="C17" s="112"/>
      <c r="D17" s="112"/>
      <c r="F17" s="113">
        <f t="shared" si="0"/>
        <v>45876</v>
      </c>
      <c r="G17" s="112"/>
      <c r="H17" s="112"/>
      <c r="I17" s="112"/>
      <c r="K17" s="113">
        <f t="shared" si="1"/>
        <v>45876</v>
      </c>
      <c r="L17" s="112"/>
      <c r="M17" s="112"/>
      <c r="N17" s="112"/>
      <c r="P17" s="113">
        <f t="shared" si="2"/>
        <v>45876</v>
      </c>
      <c r="Q17" s="112"/>
      <c r="R17" s="112"/>
      <c r="S17" s="112"/>
      <c r="U17" s="113">
        <f t="shared" si="3"/>
        <v>45876</v>
      </c>
      <c r="V17" s="112"/>
      <c r="W17" s="112"/>
      <c r="X17" s="112"/>
    </row>
    <row r="18" spans="1:24" ht="15" thickBot="1" x14ac:dyDescent="0.4">
      <c r="A18" s="113">
        <f t="shared" si="4"/>
        <v>45815</v>
      </c>
      <c r="B18" s="112"/>
      <c r="C18" s="112"/>
      <c r="D18" s="112"/>
      <c r="F18" s="113">
        <f t="shared" si="0"/>
        <v>45907</v>
      </c>
      <c r="G18" s="112"/>
      <c r="H18" s="112"/>
      <c r="I18" s="112"/>
      <c r="K18" s="113">
        <f t="shared" si="1"/>
        <v>45907</v>
      </c>
      <c r="L18" s="112"/>
      <c r="M18" s="112"/>
      <c r="N18" s="112"/>
      <c r="P18" s="113">
        <f t="shared" si="2"/>
        <v>45907</v>
      </c>
      <c r="Q18" s="112"/>
      <c r="R18" s="112"/>
      <c r="S18" s="112"/>
      <c r="U18" s="113">
        <f t="shared" si="3"/>
        <v>45907</v>
      </c>
      <c r="V18" s="112"/>
      <c r="W18" s="112"/>
      <c r="X18" s="112"/>
    </row>
    <row r="19" spans="1:24" x14ac:dyDescent="0.35">
      <c r="A19" s="116" t="s">
        <v>128</v>
      </c>
      <c r="B19" s="119">
        <f>SUM(B7:B18)</f>
        <v>0</v>
      </c>
      <c r="C19" s="117">
        <f>SUM(C7:C18)</f>
        <v>0</v>
      </c>
      <c r="D19" s="118" t="e">
        <f>B19/C19</f>
        <v>#DIV/0!</v>
      </c>
      <c r="F19" s="116" t="s">
        <v>128</v>
      </c>
      <c r="G19" s="119">
        <f>SUM(G7:G18)</f>
        <v>0</v>
      </c>
      <c r="H19" s="117">
        <f>SUM(H7:H18)</f>
        <v>0</v>
      </c>
      <c r="I19" s="120" t="e">
        <f>G19/H19</f>
        <v>#DIV/0!</v>
      </c>
      <c r="K19" s="116" t="s">
        <v>128</v>
      </c>
      <c r="L19" s="119">
        <f>SUM(L7:L18)</f>
        <v>0</v>
      </c>
      <c r="M19" s="117">
        <f>SUM(M7:M18)</f>
        <v>0</v>
      </c>
      <c r="N19" s="120" t="e">
        <f>L19/M19</f>
        <v>#DIV/0!</v>
      </c>
      <c r="P19" s="116" t="s">
        <v>128</v>
      </c>
      <c r="Q19" s="119">
        <f>SUM(Q7:Q18)</f>
        <v>0</v>
      </c>
      <c r="R19" s="117">
        <f>SUM(R7:R18)</f>
        <v>0</v>
      </c>
      <c r="S19" s="182">
        <f t="shared" ref="S19" si="5">IFERROR(Q19/R19,0)</f>
        <v>0</v>
      </c>
      <c r="U19" s="116" t="s">
        <v>128</v>
      </c>
      <c r="V19" s="119">
        <f>SUM(V7:V18)</f>
        <v>0</v>
      </c>
      <c r="W19" s="117">
        <f>SUM(W7:W18)</f>
        <v>0</v>
      </c>
      <c r="X19" s="120">
        <f>IFERROR(V19/W19,0)</f>
        <v>0</v>
      </c>
    </row>
    <row r="20" spans="1:24" x14ac:dyDescent="0.35">
      <c r="F20" s="108"/>
    </row>
  </sheetData>
  <mergeCells count="6">
    <mergeCell ref="U4:X4"/>
    <mergeCell ref="A1:X1"/>
    <mergeCell ref="K4:N4"/>
    <mergeCell ref="A4:D4"/>
    <mergeCell ref="F4:I4"/>
    <mergeCell ref="P4:S4"/>
  </mergeCells>
  <phoneticPr fontId="32" type="noConversion"/>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593F-314D-4CF9-8088-C73940747306}">
  <sheetPr codeName="Sheet26">
    <tabColor rgb="FFFF8971"/>
    <pageSetUpPr fitToPage="1"/>
  </sheetPr>
  <dimension ref="A1:Y64"/>
  <sheetViews>
    <sheetView zoomScale="96" workbookViewId="0">
      <selection activeCell="J22" sqref="J22"/>
    </sheetView>
  </sheetViews>
  <sheetFormatPr defaultColWidth="8.81640625" defaultRowHeight="14.5" x14ac:dyDescent="0.35"/>
  <cols>
    <col min="1" max="1" width="18.7265625" customWidth="1"/>
    <col min="2" max="2" width="19.26953125" customWidth="1"/>
    <col min="3" max="3" width="27.26953125" bestFit="1" customWidth="1"/>
    <col min="4" max="4" width="20.7265625" bestFit="1" customWidth="1"/>
    <col min="5" max="5" width="23.7265625" bestFit="1" customWidth="1"/>
    <col min="6" max="6" width="22.54296875" bestFit="1" customWidth="1"/>
    <col min="7" max="7" width="25.1796875" bestFit="1" customWidth="1"/>
    <col min="8" max="8" width="16.26953125" bestFit="1" customWidth="1"/>
    <col min="9" max="9" width="15.1796875" bestFit="1" customWidth="1"/>
    <col min="10" max="10" width="13.54296875" bestFit="1" customWidth="1"/>
    <col min="11" max="11" width="10.1796875" bestFit="1" customWidth="1"/>
    <col min="12" max="13" width="13.7265625" bestFit="1" customWidth="1"/>
    <col min="14" max="14" width="13.81640625" bestFit="1" customWidth="1"/>
  </cols>
  <sheetData>
    <row r="1" spans="1:25" ht="64.900000000000006" customHeight="1" x14ac:dyDescent="0.35">
      <c r="A1" s="234" t="s">
        <v>129</v>
      </c>
      <c r="B1" s="234"/>
      <c r="C1" s="234"/>
      <c r="D1" s="234"/>
      <c r="E1" s="234"/>
      <c r="F1" s="234"/>
      <c r="G1" s="234"/>
      <c r="H1" s="234"/>
      <c r="I1" s="234"/>
      <c r="J1" s="234"/>
      <c r="K1" s="234"/>
      <c r="L1" s="234"/>
      <c r="M1" s="234"/>
      <c r="N1" s="23"/>
      <c r="O1" s="23"/>
      <c r="P1" s="23"/>
      <c r="Q1" s="23"/>
      <c r="R1" s="23"/>
      <c r="S1" s="23"/>
      <c r="T1" s="23"/>
      <c r="U1" s="23"/>
      <c r="V1" s="23"/>
      <c r="W1" s="23"/>
      <c r="X1" s="23"/>
      <c r="Y1" s="23"/>
    </row>
    <row r="2" spans="1:25" ht="24" customHeight="1" x14ac:dyDescent="0.5">
      <c r="A2" s="55" t="s">
        <v>130</v>
      </c>
      <c r="B2" s="23"/>
      <c r="C2" s="23"/>
      <c r="D2" s="23"/>
      <c r="E2" s="23"/>
      <c r="F2" s="23"/>
      <c r="G2" s="23"/>
      <c r="H2" s="23"/>
      <c r="I2" s="23"/>
      <c r="J2" s="23"/>
      <c r="K2" s="23"/>
      <c r="L2" s="23"/>
      <c r="M2" s="23"/>
      <c r="N2" s="23"/>
      <c r="O2" s="23"/>
      <c r="P2" s="23"/>
      <c r="Q2" s="23"/>
      <c r="R2" s="23"/>
      <c r="S2" s="23"/>
      <c r="T2" s="23"/>
      <c r="U2" s="23"/>
      <c r="V2" s="23"/>
      <c r="W2" s="23"/>
      <c r="X2" s="23"/>
      <c r="Y2" s="23"/>
    </row>
    <row r="3" spans="1:25" ht="13.5" customHeight="1" x14ac:dyDescent="0.35">
      <c r="A3" s="23" t="s">
        <v>131</v>
      </c>
      <c r="B3" s="23"/>
      <c r="C3" s="23"/>
      <c r="D3" s="23"/>
      <c r="F3" s="23"/>
      <c r="G3" s="23"/>
      <c r="H3" s="23"/>
      <c r="I3" s="105" t="s">
        <v>132</v>
      </c>
      <c r="J3" s="2" t="s">
        <v>104</v>
      </c>
      <c r="K3" s="2"/>
      <c r="L3" s="2"/>
      <c r="M3" s="2"/>
      <c r="N3" s="2"/>
      <c r="O3" s="23"/>
      <c r="P3" s="23"/>
      <c r="Q3" s="23"/>
      <c r="R3" s="23"/>
      <c r="S3" s="23"/>
      <c r="T3" s="23"/>
      <c r="U3" s="23"/>
      <c r="V3" s="23"/>
      <c r="W3" s="23"/>
      <c r="X3" s="23"/>
      <c r="Y3" s="23"/>
    </row>
    <row r="4" spans="1:25" x14ac:dyDescent="0.35">
      <c r="A4" s="159" t="s">
        <v>133</v>
      </c>
      <c r="B4" s="126" t="s">
        <v>134</v>
      </c>
      <c r="C4" s="126" t="s">
        <v>135</v>
      </c>
      <c r="D4" s="165" t="s">
        <v>136</v>
      </c>
      <c r="E4" s="172" t="s">
        <v>137</v>
      </c>
      <c r="F4" s="165" t="s">
        <v>138</v>
      </c>
      <c r="G4" s="165" t="s">
        <v>139</v>
      </c>
      <c r="H4" s="165" t="s">
        <v>140</v>
      </c>
      <c r="I4" s="165" t="s">
        <v>141</v>
      </c>
      <c r="J4" s="165" t="s">
        <v>142</v>
      </c>
      <c r="K4" s="165" t="s">
        <v>143</v>
      </c>
      <c r="L4" s="165" t="s">
        <v>144</v>
      </c>
      <c r="M4" s="126" t="s">
        <v>145</v>
      </c>
      <c r="N4" s="126" t="s">
        <v>146</v>
      </c>
      <c r="O4" s="23"/>
      <c r="P4" s="23"/>
      <c r="Q4" s="23"/>
      <c r="R4" s="23"/>
      <c r="S4" s="23"/>
      <c r="T4" s="23"/>
      <c r="U4" s="23"/>
      <c r="V4" s="23"/>
      <c r="W4" s="23"/>
      <c r="X4" s="23"/>
      <c r="Y4" s="23"/>
    </row>
    <row r="5" spans="1:25" x14ac:dyDescent="0.35">
      <c r="A5" s="127" t="s">
        <v>147</v>
      </c>
      <c r="B5" s="166" t="s">
        <v>104</v>
      </c>
      <c r="C5" s="166" t="s">
        <v>148</v>
      </c>
      <c r="D5" s="166" t="s">
        <v>149</v>
      </c>
      <c r="E5" s="167" t="s">
        <v>150</v>
      </c>
      <c r="F5" s="115">
        <v>4</v>
      </c>
      <c r="G5" s="121">
        <v>1800</v>
      </c>
      <c r="H5" s="181">
        <v>0.5</v>
      </c>
      <c r="I5" s="173"/>
      <c r="J5" s="173">
        <f>(200*75%)*H5</f>
        <v>75</v>
      </c>
      <c r="K5" s="174"/>
      <c r="L5" s="173"/>
      <c r="M5" s="173"/>
      <c r="N5" s="175">
        <f t="shared" ref="N5:N14" si="0">(IF(M5=3,K5*L5*SQRT(3)*0.9/1000,(K5*L5)/1000))*F5</f>
        <v>0</v>
      </c>
      <c r="O5" s="23"/>
      <c r="P5" s="23"/>
      <c r="Q5" s="23"/>
      <c r="R5" s="23"/>
      <c r="S5" s="23"/>
      <c r="T5" s="23"/>
      <c r="U5" s="23"/>
      <c r="V5" s="23"/>
      <c r="W5" s="23"/>
      <c r="X5" s="23"/>
      <c r="Y5" s="23"/>
    </row>
    <row r="6" spans="1:25" x14ac:dyDescent="0.35">
      <c r="A6" s="127" t="s">
        <v>147</v>
      </c>
      <c r="B6" s="166" t="s">
        <v>104</v>
      </c>
      <c r="C6" s="166" t="s">
        <v>151</v>
      </c>
      <c r="D6" s="166" t="s">
        <v>152</v>
      </c>
      <c r="E6" s="167"/>
      <c r="F6" s="115">
        <v>12</v>
      </c>
      <c r="G6" s="121">
        <v>8760</v>
      </c>
      <c r="H6" s="181">
        <v>0.7</v>
      </c>
      <c r="I6" s="121"/>
      <c r="J6" s="121">
        <f>(150*75%)*H6</f>
        <v>78.75</v>
      </c>
      <c r="K6" s="121"/>
      <c r="L6" s="121"/>
      <c r="M6" s="121"/>
      <c r="N6" s="175">
        <f t="shared" si="0"/>
        <v>0</v>
      </c>
      <c r="O6" s="23"/>
      <c r="P6" s="23"/>
      <c r="Q6" s="23"/>
      <c r="R6" s="23"/>
      <c r="S6" s="23"/>
      <c r="T6" s="23"/>
      <c r="U6" s="23"/>
      <c r="V6" s="23"/>
      <c r="W6" s="23"/>
      <c r="X6" s="23"/>
      <c r="Y6" s="23"/>
    </row>
    <row r="7" spans="1:25" x14ac:dyDescent="0.35">
      <c r="A7" s="127" t="s">
        <v>147</v>
      </c>
      <c r="B7" s="166" t="s">
        <v>104</v>
      </c>
      <c r="C7" s="166" t="s">
        <v>151</v>
      </c>
      <c r="D7" s="166" t="s">
        <v>153</v>
      </c>
      <c r="E7" s="167"/>
      <c r="F7" s="115"/>
      <c r="G7" s="121">
        <v>8760</v>
      </c>
      <c r="H7" s="181">
        <v>0.5</v>
      </c>
      <c r="I7" s="121"/>
      <c r="J7" s="121">
        <f>(550*75%)*H7</f>
        <v>206.25</v>
      </c>
      <c r="K7" s="121"/>
      <c r="L7" s="121"/>
      <c r="M7" s="121"/>
      <c r="N7" s="175">
        <f t="shared" si="0"/>
        <v>0</v>
      </c>
      <c r="O7" s="23"/>
      <c r="P7" s="23"/>
      <c r="Q7" s="23"/>
      <c r="R7" s="23"/>
      <c r="S7" s="23"/>
      <c r="T7" s="23"/>
      <c r="U7" s="23"/>
      <c r="V7" s="23"/>
      <c r="W7" s="23"/>
      <c r="X7" s="23"/>
      <c r="Y7" s="23"/>
    </row>
    <row r="8" spans="1:25" x14ac:dyDescent="0.35">
      <c r="A8" s="127" t="s">
        <v>154</v>
      </c>
      <c r="B8" s="166" t="s">
        <v>104</v>
      </c>
      <c r="C8" s="166" t="s">
        <v>155</v>
      </c>
      <c r="D8" s="166" t="s">
        <v>156</v>
      </c>
      <c r="E8" s="167"/>
      <c r="F8" s="115">
        <v>58</v>
      </c>
      <c r="G8" s="121">
        <v>1100</v>
      </c>
      <c r="H8" s="181">
        <v>0.25</v>
      </c>
      <c r="I8" s="121"/>
      <c r="J8" s="121">
        <f>(5000*25%)*H8</f>
        <v>312.5</v>
      </c>
      <c r="K8" s="121"/>
      <c r="L8" s="121"/>
      <c r="M8" s="121"/>
      <c r="N8" s="175">
        <f t="shared" si="0"/>
        <v>0</v>
      </c>
      <c r="O8" s="23"/>
      <c r="P8" s="23"/>
      <c r="Q8" s="23"/>
      <c r="R8" s="23"/>
      <c r="S8" s="23"/>
      <c r="T8" s="23"/>
      <c r="U8" s="23"/>
      <c r="V8" s="23"/>
      <c r="W8" s="23"/>
      <c r="X8" s="23"/>
      <c r="Y8" s="23"/>
    </row>
    <row r="9" spans="1:25" x14ac:dyDescent="0.35">
      <c r="A9" s="127" t="s">
        <v>147</v>
      </c>
      <c r="B9" s="166" t="s">
        <v>92</v>
      </c>
      <c r="C9" s="166" t="s">
        <v>157</v>
      </c>
      <c r="D9" s="166" t="s">
        <v>158</v>
      </c>
      <c r="E9" s="167"/>
      <c r="F9" s="115">
        <v>3</v>
      </c>
      <c r="G9" s="121">
        <v>8760</v>
      </c>
      <c r="H9" s="181">
        <v>0.6</v>
      </c>
      <c r="I9" s="121">
        <f>((300+200)*H9*G9)*3412/1000000</f>
        <v>8966.7360000000008</v>
      </c>
      <c r="J9" s="121"/>
      <c r="K9" s="121"/>
      <c r="L9" s="121"/>
      <c r="M9" s="121"/>
      <c r="N9" s="175">
        <f t="shared" si="0"/>
        <v>0</v>
      </c>
      <c r="O9" s="23"/>
      <c r="P9" s="23"/>
      <c r="Q9" s="23"/>
      <c r="R9" s="23"/>
      <c r="S9" s="23"/>
      <c r="T9" s="23"/>
      <c r="U9" s="23"/>
      <c r="V9" s="23"/>
      <c r="W9" s="23"/>
      <c r="X9" s="23"/>
      <c r="Y9" s="23"/>
    </row>
    <row r="10" spans="1:25" x14ac:dyDescent="0.35">
      <c r="A10" s="127" t="s">
        <v>147</v>
      </c>
      <c r="B10" s="166" t="s">
        <v>104</v>
      </c>
      <c r="C10" s="166" t="s">
        <v>159</v>
      </c>
      <c r="D10" s="166" t="s">
        <v>160</v>
      </c>
      <c r="E10" s="167"/>
      <c r="F10" s="115">
        <v>100</v>
      </c>
      <c r="G10" s="121">
        <v>3000</v>
      </c>
      <c r="H10" s="181">
        <v>0.75</v>
      </c>
      <c r="I10" s="121"/>
      <c r="J10" s="121">
        <f>(175*75%)*H10</f>
        <v>98.4375</v>
      </c>
      <c r="K10" s="121"/>
      <c r="L10" s="121"/>
      <c r="M10" s="121"/>
      <c r="N10" s="175">
        <f t="shared" si="0"/>
        <v>0</v>
      </c>
      <c r="O10" s="23"/>
      <c r="P10" s="23"/>
      <c r="Q10" s="23"/>
      <c r="R10" s="23"/>
      <c r="S10" s="23"/>
      <c r="T10" s="23"/>
      <c r="U10" s="23"/>
      <c r="V10" s="23"/>
      <c r="W10" s="23"/>
      <c r="X10" s="23"/>
      <c r="Y10" s="23"/>
    </row>
    <row r="11" spans="1:25" x14ac:dyDescent="0.35">
      <c r="A11" s="127" t="s">
        <v>154</v>
      </c>
      <c r="B11" s="166" t="s">
        <v>104</v>
      </c>
      <c r="C11" s="166" t="s">
        <v>161</v>
      </c>
      <c r="D11" s="166" t="s">
        <v>162</v>
      </c>
      <c r="E11" s="167"/>
      <c r="F11" s="115">
        <v>1</v>
      </c>
      <c r="G11" s="121">
        <v>2500</v>
      </c>
      <c r="H11" s="181">
        <v>0.8</v>
      </c>
      <c r="I11" s="121"/>
      <c r="J11" s="121">
        <f>(60*75%)*H11</f>
        <v>36</v>
      </c>
      <c r="K11" s="121"/>
      <c r="L11" s="121"/>
      <c r="M11" s="121"/>
      <c r="N11" s="175">
        <f t="shared" si="0"/>
        <v>0</v>
      </c>
      <c r="O11" s="23"/>
      <c r="P11" s="23"/>
      <c r="Q11" s="23"/>
      <c r="R11" s="23"/>
      <c r="S11" s="23"/>
      <c r="T11" s="23"/>
      <c r="U11" s="23"/>
      <c r="V11" s="23"/>
      <c r="W11" s="23"/>
      <c r="X11" s="23"/>
      <c r="Y11" s="23"/>
    </row>
    <row r="12" spans="1:25" x14ac:dyDescent="0.35">
      <c r="A12" s="127" t="s">
        <v>147</v>
      </c>
      <c r="B12" s="166" t="s">
        <v>104</v>
      </c>
      <c r="C12" s="166" t="s">
        <v>163</v>
      </c>
      <c r="D12" s="166" t="s">
        <v>164</v>
      </c>
      <c r="E12" s="167"/>
      <c r="F12" s="115">
        <v>3</v>
      </c>
      <c r="G12" s="121">
        <v>6000</v>
      </c>
      <c r="H12" s="181">
        <v>0.4</v>
      </c>
      <c r="I12" s="121"/>
      <c r="J12" s="121">
        <f>(967*75%)*H12</f>
        <v>290.10000000000002</v>
      </c>
      <c r="K12" s="121"/>
      <c r="L12" s="121"/>
      <c r="M12" s="121"/>
      <c r="N12" s="175">
        <f t="shared" si="0"/>
        <v>0</v>
      </c>
      <c r="O12" s="23"/>
      <c r="P12" s="23"/>
      <c r="Q12" s="23"/>
      <c r="R12" s="23"/>
      <c r="S12" s="23"/>
      <c r="T12" s="23"/>
      <c r="U12" s="23"/>
      <c r="V12" s="23"/>
      <c r="W12" s="23"/>
      <c r="X12" s="23"/>
      <c r="Y12" s="23"/>
    </row>
    <row r="13" spans="1:25" s="3" customFormat="1" ht="14.5" customHeight="1" x14ac:dyDescent="0.5">
      <c r="A13" s="127" t="s">
        <v>147</v>
      </c>
      <c r="B13" s="166" t="s">
        <v>104</v>
      </c>
      <c r="C13" s="166" t="s">
        <v>165</v>
      </c>
      <c r="D13" s="166" t="s">
        <v>166</v>
      </c>
      <c r="E13" s="114"/>
      <c r="F13" s="114">
        <v>6</v>
      </c>
      <c r="G13" s="121">
        <v>4000</v>
      </c>
      <c r="H13" s="181">
        <v>0.55000000000000004</v>
      </c>
      <c r="I13" s="121"/>
      <c r="J13" s="121">
        <f>(50*75%)*H13</f>
        <v>20.625</v>
      </c>
      <c r="K13" s="121"/>
      <c r="L13" s="121"/>
      <c r="M13" s="121"/>
      <c r="N13" s="175">
        <f t="shared" si="0"/>
        <v>0</v>
      </c>
      <c r="O13" s="23"/>
      <c r="P13" s="52"/>
      <c r="Q13" s="52"/>
      <c r="R13" s="52"/>
      <c r="S13" s="52"/>
      <c r="T13" s="52"/>
      <c r="U13" s="52"/>
      <c r="V13" s="52"/>
      <c r="W13" s="52"/>
      <c r="X13" s="52"/>
      <c r="Y13" s="52"/>
    </row>
    <row r="14" spans="1:25" s="3" customFormat="1" ht="14.5" customHeight="1" x14ac:dyDescent="0.5">
      <c r="A14" s="127" t="s">
        <v>154</v>
      </c>
      <c r="B14" s="166" t="s">
        <v>104</v>
      </c>
      <c r="C14" s="166" t="s">
        <v>167</v>
      </c>
      <c r="D14" s="166" t="s">
        <v>168</v>
      </c>
      <c r="E14" s="114" t="s">
        <v>169</v>
      </c>
      <c r="F14" s="114">
        <v>22</v>
      </c>
      <c r="G14" s="121">
        <v>2500</v>
      </c>
      <c r="H14" s="181">
        <v>0.5</v>
      </c>
      <c r="I14" s="121"/>
      <c r="J14" s="121">
        <f>(176*75%)*H14</f>
        <v>66</v>
      </c>
      <c r="K14" s="121"/>
      <c r="L14" s="121"/>
      <c r="M14" s="121"/>
      <c r="N14" s="175">
        <f t="shared" si="0"/>
        <v>0</v>
      </c>
      <c r="O14" s="23"/>
      <c r="P14" s="52"/>
      <c r="Q14" s="52"/>
      <c r="R14" s="52"/>
      <c r="S14" s="52"/>
      <c r="T14" s="52"/>
      <c r="U14" s="52"/>
      <c r="V14" s="52"/>
      <c r="W14" s="52"/>
      <c r="X14" s="52"/>
      <c r="Y14" s="52"/>
    </row>
    <row r="15" spans="1:25" x14ac:dyDescent="0.35">
      <c r="A15" s="23"/>
      <c r="B15" s="23"/>
      <c r="C15" s="23"/>
      <c r="D15" s="23"/>
      <c r="E15" s="23"/>
      <c r="F15" s="23"/>
      <c r="G15" s="23"/>
      <c r="H15" s="23"/>
      <c r="I15" s="23"/>
      <c r="J15" s="23"/>
      <c r="K15" s="23"/>
      <c r="L15" s="23"/>
      <c r="M15" s="23"/>
      <c r="N15" s="23"/>
      <c r="O15" s="23"/>
      <c r="P15" s="23"/>
      <c r="Q15" s="23"/>
      <c r="R15" s="23"/>
      <c r="S15" s="23"/>
      <c r="T15" s="23"/>
      <c r="U15" s="23"/>
      <c r="V15" s="23"/>
      <c r="W15" s="23"/>
      <c r="X15" s="23"/>
      <c r="Y15" s="23"/>
    </row>
    <row r="16" spans="1:25" ht="21" x14ac:dyDescent="0.5">
      <c r="A16" s="168" t="s">
        <v>170</v>
      </c>
      <c r="B16" s="105"/>
      <c r="C16" s="105"/>
      <c r="D16" s="23"/>
      <c r="E16" s="23"/>
      <c r="F16" s="23"/>
      <c r="G16" s="23"/>
      <c r="H16" s="23"/>
      <c r="I16" s="23"/>
      <c r="J16" s="23"/>
      <c r="K16" s="23"/>
      <c r="L16" s="23"/>
      <c r="M16" s="23"/>
      <c r="N16" s="23"/>
      <c r="O16" s="23"/>
      <c r="P16" s="23"/>
      <c r="Q16" s="23"/>
      <c r="R16" s="23"/>
      <c r="S16" s="23"/>
      <c r="T16" s="23"/>
      <c r="U16" s="23"/>
      <c r="V16" s="23"/>
      <c r="W16" s="23"/>
      <c r="X16" s="23"/>
      <c r="Y16" s="23"/>
    </row>
    <row r="17" spans="1:25" x14ac:dyDescent="0.35">
      <c r="A17" s="105" t="s">
        <v>171</v>
      </c>
      <c r="B17" s="105"/>
      <c r="C17" s="106" t="e">
        <f>AVERAGE('Utility Load Profiles'!C7:C18)</f>
        <v>#DIV/0!</v>
      </c>
      <c r="D17" s="23"/>
      <c r="E17" s="23"/>
      <c r="F17" s="23"/>
      <c r="G17" s="23"/>
      <c r="H17" s="23"/>
      <c r="I17" s="23"/>
      <c r="J17" s="23"/>
      <c r="K17" s="23"/>
      <c r="L17" s="23"/>
      <c r="M17" s="23"/>
      <c r="N17" s="23"/>
      <c r="O17" s="23"/>
      <c r="P17" s="23"/>
      <c r="Q17" s="23"/>
      <c r="R17" s="23"/>
      <c r="S17" s="23"/>
      <c r="T17" s="23"/>
      <c r="U17" s="23"/>
      <c r="V17" s="23"/>
      <c r="W17" s="23"/>
      <c r="X17" s="23"/>
      <c r="Y17" s="23"/>
    </row>
    <row r="18" spans="1:25" x14ac:dyDescent="0.35">
      <c r="A18" s="105" t="s">
        <v>172</v>
      </c>
      <c r="B18" s="105"/>
      <c r="C18" s="169">
        <f>SUMIF(B5:B14,"Electricity",N5:N14)+SUMIF(B5:B14,"Electricity",J5:J14)</f>
        <v>1183.6624999999999</v>
      </c>
      <c r="D18" s="23"/>
      <c r="E18" s="23"/>
      <c r="F18" s="23"/>
      <c r="G18" s="23"/>
      <c r="I18" s="23"/>
      <c r="J18" s="23"/>
      <c r="K18" s="23"/>
      <c r="L18" s="23"/>
      <c r="M18" s="23"/>
      <c r="N18" s="23"/>
      <c r="O18" s="23"/>
      <c r="P18" s="23"/>
      <c r="Q18" s="23"/>
      <c r="R18" s="23"/>
      <c r="S18" s="23"/>
      <c r="T18" s="23"/>
      <c r="U18" s="23"/>
      <c r="V18" s="23"/>
      <c r="W18" s="23"/>
      <c r="X18" s="23"/>
      <c r="Y18" s="23"/>
    </row>
    <row r="19" spans="1:25" x14ac:dyDescent="0.35">
      <c r="A19" s="170" t="s">
        <v>173</v>
      </c>
      <c r="B19" s="170"/>
      <c r="C19" s="171" t="e">
        <f>C18/C17</f>
        <v>#DIV/0!</v>
      </c>
      <c r="E19" s="23"/>
      <c r="F19" s="23"/>
      <c r="G19" s="23"/>
      <c r="H19" s="23"/>
      <c r="I19" s="23"/>
      <c r="J19" s="23"/>
      <c r="K19" s="23"/>
      <c r="L19" s="23"/>
      <c r="M19" s="23"/>
      <c r="N19" s="23"/>
      <c r="O19" s="23"/>
      <c r="P19" s="23"/>
      <c r="Q19" s="23"/>
      <c r="R19" s="23"/>
      <c r="S19" s="23"/>
      <c r="T19" s="23"/>
      <c r="U19" s="23"/>
      <c r="V19" s="23"/>
      <c r="W19" s="23"/>
      <c r="X19" s="23"/>
      <c r="Y19" s="23"/>
    </row>
    <row r="20" spans="1:25" x14ac:dyDescent="0.35">
      <c r="A20" s="23"/>
      <c r="B20" s="23"/>
      <c r="C20" s="23"/>
      <c r="D20" s="23"/>
      <c r="E20" s="23"/>
      <c r="F20" s="23"/>
      <c r="G20" s="23"/>
      <c r="H20" s="23"/>
      <c r="I20" s="23"/>
      <c r="J20" s="23"/>
      <c r="K20" s="23"/>
      <c r="L20" s="23"/>
      <c r="M20" s="23"/>
      <c r="N20" s="23"/>
      <c r="O20" s="23"/>
      <c r="P20" s="23"/>
      <c r="Q20" s="23"/>
      <c r="R20" s="23"/>
      <c r="S20" s="23"/>
      <c r="T20" s="23"/>
      <c r="U20" s="23"/>
      <c r="V20" s="23"/>
      <c r="W20" s="23"/>
      <c r="X20" s="23"/>
      <c r="Y20" s="23"/>
    </row>
    <row r="21" spans="1:25" ht="21" x14ac:dyDescent="0.5">
      <c r="A21" s="168" t="s">
        <v>174</v>
      </c>
      <c r="B21" s="105"/>
      <c r="C21" s="105"/>
      <c r="D21" s="23"/>
      <c r="E21" s="23"/>
      <c r="F21" s="23"/>
      <c r="G21" s="23"/>
      <c r="H21" s="23"/>
      <c r="I21" s="23"/>
      <c r="J21" s="23"/>
      <c r="K21" s="23"/>
      <c r="L21" s="23"/>
      <c r="M21" s="23"/>
      <c r="N21" s="23"/>
      <c r="O21" s="23"/>
      <c r="P21" s="23"/>
      <c r="Q21" s="23"/>
      <c r="R21" s="23"/>
      <c r="S21" s="23"/>
      <c r="T21" s="23"/>
      <c r="U21" s="23"/>
      <c r="V21" s="23"/>
      <c r="W21" s="23"/>
      <c r="X21" s="23"/>
      <c r="Y21" s="23"/>
    </row>
    <row r="22" spans="1:25" x14ac:dyDescent="0.35">
      <c r="A22" s="105" t="s">
        <v>175</v>
      </c>
      <c r="B22" s="105"/>
      <c r="C22" s="106">
        <f>'Utility Costs'!H19</f>
        <v>0</v>
      </c>
      <c r="D22" s="23"/>
      <c r="E22" s="23"/>
      <c r="F22" s="23"/>
      <c r="G22" s="23"/>
      <c r="H22" s="23"/>
      <c r="I22" s="23"/>
      <c r="J22" s="23"/>
      <c r="K22" s="23"/>
      <c r="L22" s="23"/>
      <c r="M22" s="23"/>
      <c r="N22" s="23"/>
      <c r="O22" s="23"/>
      <c r="P22" s="23"/>
      <c r="Q22" s="23"/>
      <c r="R22" s="23"/>
      <c r="S22" s="23"/>
      <c r="T22" s="23"/>
      <c r="U22" s="23"/>
      <c r="V22" s="23"/>
      <c r="W22" s="23"/>
      <c r="X22" s="23"/>
      <c r="Y22" s="23"/>
    </row>
    <row r="23" spans="1:25" x14ac:dyDescent="0.35">
      <c r="A23" s="105" t="s">
        <v>176</v>
      </c>
      <c r="B23" s="105"/>
      <c r="C23" s="106">
        <f>SUMIF(B5:B14,"Natural Gas",I5:I14)</f>
        <v>8966.7360000000008</v>
      </c>
      <c r="D23" s="23"/>
      <c r="E23" s="23"/>
      <c r="F23" s="23"/>
      <c r="G23" s="23"/>
      <c r="H23" s="23"/>
      <c r="I23" s="23"/>
      <c r="J23" s="23"/>
      <c r="K23" s="23"/>
      <c r="L23" s="23"/>
      <c r="M23" s="23"/>
      <c r="N23" s="23"/>
      <c r="O23" s="23"/>
      <c r="P23" s="23"/>
      <c r="Q23" s="23"/>
      <c r="R23" s="23"/>
      <c r="S23" s="23"/>
      <c r="T23" s="23"/>
      <c r="U23" s="23"/>
      <c r="V23" s="23"/>
      <c r="W23" s="23"/>
      <c r="X23" s="23"/>
      <c r="Y23" s="23"/>
    </row>
    <row r="24" spans="1:25" x14ac:dyDescent="0.35">
      <c r="A24" s="170" t="s">
        <v>177</v>
      </c>
      <c r="B24" s="170"/>
      <c r="C24" s="171" t="e">
        <f>C23/C22</f>
        <v>#DIV/0!</v>
      </c>
      <c r="D24" s="23"/>
      <c r="E24" s="23"/>
      <c r="F24" s="23"/>
      <c r="G24" s="23"/>
      <c r="H24" s="23"/>
      <c r="I24" s="23"/>
      <c r="J24" s="23"/>
      <c r="K24" s="23"/>
      <c r="L24" s="23"/>
      <c r="M24" s="23"/>
      <c r="N24" s="23"/>
      <c r="O24" s="23"/>
      <c r="P24" s="23"/>
      <c r="Q24" s="23"/>
      <c r="R24" s="23"/>
      <c r="S24" s="23"/>
      <c r="T24" s="23"/>
      <c r="U24" s="23"/>
      <c r="V24" s="23"/>
      <c r="W24" s="23"/>
      <c r="X24" s="23"/>
      <c r="Y24" s="23"/>
    </row>
    <row r="25" spans="1:25"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row>
    <row r="26" spans="1:25" ht="21" x14ac:dyDescent="0.5">
      <c r="A26" s="180" t="s">
        <v>178</v>
      </c>
      <c r="B26" s="28"/>
      <c r="C26" s="105"/>
      <c r="D26" s="23"/>
      <c r="E26" s="23"/>
      <c r="F26" s="23"/>
      <c r="G26" s="23"/>
      <c r="H26" s="23"/>
      <c r="I26" s="23"/>
      <c r="J26" s="23"/>
      <c r="K26" s="23"/>
      <c r="L26" s="23"/>
      <c r="M26" s="23"/>
      <c r="N26" s="23"/>
      <c r="O26" s="23"/>
      <c r="P26" s="23"/>
      <c r="Q26" s="23"/>
      <c r="R26" s="23"/>
      <c r="S26" s="23"/>
      <c r="T26" s="23"/>
      <c r="U26" s="23"/>
      <c r="V26" s="23"/>
      <c r="W26" s="23"/>
      <c r="X26" s="23"/>
      <c r="Y26" s="23"/>
    </row>
    <row r="27" spans="1:25" x14ac:dyDescent="0.35">
      <c r="A27" s="105" t="s">
        <v>179</v>
      </c>
      <c r="B27" s="105"/>
      <c r="C27" s="106"/>
      <c r="D27" s="23"/>
      <c r="E27" s="23"/>
      <c r="F27" s="23"/>
      <c r="G27" s="23"/>
      <c r="H27" s="23"/>
      <c r="I27" s="23"/>
      <c r="J27" s="23"/>
      <c r="K27" s="23"/>
      <c r="L27" s="23"/>
      <c r="M27" s="23"/>
      <c r="N27" s="23"/>
      <c r="O27" s="23"/>
      <c r="P27" s="23"/>
      <c r="Q27" s="23"/>
      <c r="R27" s="23"/>
      <c r="S27" s="23"/>
      <c r="T27" s="23"/>
      <c r="U27" s="23"/>
      <c r="V27" s="23"/>
      <c r="W27" s="23"/>
      <c r="X27" s="23"/>
      <c r="Y27" s="23"/>
    </row>
    <row r="28" spans="1:25" x14ac:dyDescent="0.35">
      <c r="A28" s="105" t="s">
        <v>172</v>
      </c>
      <c r="B28" s="105"/>
      <c r="C28" s="169"/>
      <c r="D28" s="23"/>
      <c r="E28" s="23"/>
      <c r="F28" s="23"/>
      <c r="G28" s="23"/>
      <c r="H28" s="23"/>
      <c r="I28" s="23"/>
      <c r="J28" s="23"/>
      <c r="K28" s="23"/>
      <c r="L28" s="23"/>
      <c r="M28" s="23"/>
      <c r="N28" s="23"/>
      <c r="O28" s="23"/>
      <c r="P28" s="23"/>
      <c r="Q28" s="23"/>
      <c r="R28" s="23"/>
      <c r="S28" s="23"/>
      <c r="T28" s="23"/>
      <c r="U28" s="23"/>
      <c r="V28" s="23"/>
      <c r="W28" s="23"/>
      <c r="X28" s="23"/>
      <c r="Y28" s="23"/>
    </row>
    <row r="29" spans="1:25" x14ac:dyDescent="0.35">
      <c r="A29" s="170" t="s">
        <v>177</v>
      </c>
      <c r="B29" s="170"/>
      <c r="C29" s="171"/>
      <c r="D29" s="23"/>
      <c r="E29" s="23"/>
      <c r="F29" s="23"/>
      <c r="G29" s="23"/>
      <c r="H29" s="23"/>
      <c r="I29" s="23"/>
      <c r="J29" s="23"/>
      <c r="K29" s="23"/>
      <c r="L29" s="23"/>
      <c r="M29" s="23"/>
      <c r="N29" s="23"/>
      <c r="O29" s="23"/>
      <c r="P29" s="23"/>
      <c r="Q29" s="23"/>
      <c r="R29" s="23"/>
      <c r="S29" s="23"/>
      <c r="T29" s="23"/>
      <c r="U29" s="23"/>
      <c r="V29" s="23"/>
      <c r="W29" s="23"/>
      <c r="X29" s="23"/>
      <c r="Y29" s="23"/>
    </row>
    <row r="30" spans="1:25"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row>
    <row r="31" spans="1:25" ht="21" x14ac:dyDescent="0.5">
      <c r="A31" s="168" t="s">
        <v>180</v>
      </c>
      <c r="B31" s="105"/>
      <c r="C31" s="105"/>
      <c r="D31" s="23"/>
      <c r="E31" s="23"/>
      <c r="F31" s="23"/>
      <c r="G31" s="23"/>
      <c r="H31" s="23"/>
      <c r="I31" s="23"/>
      <c r="J31" s="23"/>
      <c r="K31" s="23"/>
      <c r="L31" s="23"/>
      <c r="M31" s="23"/>
      <c r="N31" s="23"/>
      <c r="O31" s="23"/>
      <c r="P31" s="23"/>
      <c r="Q31" s="23"/>
      <c r="R31" s="23"/>
      <c r="S31" s="23"/>
      <c r="T31" s="23"/>
      <c r="U31" s="23"/>
      <c r="V31" s="23"/>
      <c r="W31" s="23"/>
      <c r="X31" s="23"/>
      <c r="Y31" s="23"/>
    </row>
    <row r="32" spans="1:25" x14ac:dyDescent="0.35">
      <c r="A32" s="105" t="s">
        <v>181</v>
      </c>
      <c r="B32" s="105"/>
      <c r="C32" s="106"/>
      <c r="D32" s="23"/>
      <c r="E32" s="23"/>
      <c r="F32" s="23"/>
      <c r="G32" s="23"/>
      <c r="H32" s="23"/>
      <c r="I32" s="23"/>
      <c r="J32" s="23"/>
      <c r="K32" s="23"/>
      <c r="L32" s="23"/>
      <c r="M32" s="23"/>
      <c r="N32" s="23"/>
      <c r="O32" s="23"/>
      <c r="P32" s="23"/>
      <c r="Q32" s="23"/>
      <c r="R32" s="23"/>
      <c r="S32" s="23"/>
      <c r="T32" s="23"/>
      <c r="U32" s="23"/>
      <c r="V32" s="23"/>
      <c r="W32" s="23"/>
      <c r="X32" s="23"/>
      <c r="Y32" s="23"/>
    </row>
    <row r="33" spans="1:25" x14ac:dyDescent="0.35">
      <c r="A33" s="105" t="s">
        <v>172</v>
      </c>
      <c r="B33" s="105"/>
      <c r="C33" s="169"/>
      <c r="D33" s="23"/>
      <c r="E33" s="23"/>
      <c r="F33" s="23"/>
      <c r="G33" s="23"/>
      <c r="H33" s="23"/>
      <c r="I33" s="23"/>
      <c r="J33" s="23"/>
      <c r="K33" s="23"/>
      <c r="L33" s="23"/>
      <c r="M33" s="23"/>
      <c r="N33" s="23"/>
      <c r="O33" s="23"/>
      <c r="P33" s="23"/>
      <c r="Q33" s="23"/>
      <c r="R33" s="23"/>
      <c r="S33" s="23"/>
      <c r="T33" s="23"/>
      <c r="U33" s="23"/>
      <c r="V33" s="23"/>
      <c r="W33" s="23"/>
      <c r="X33" s="23"/>
      <c r="Y33" s="23"/>
    </row>
    <row r="34" spans="1:25" x14ac:dyDescent="0.35">
      <c r="A34" s="170" t="s">
        <v>177</v>
      </c>
      <c r="B34" s="170"/>
      <c r="C34" s="171"/>
      <c r="D34" s="23"/>
      <c r="E34" s="23"/>
      <c r="F34" s="23"/>
      <c r="G34" s="23"/>
      <c r="H34" s="23"/>
      <c r="I34" s="23"/>
      <c r="J34" s="23"/>
      <c r="K34" s="23"/>
      <c r="L34" s="23"/>
      <c r="M34" s="23"/>
      <c r="N34" s="23"/>
      <c r="O34" s="23"/>
      <c r="P34" s="23"/>
      <c r="Q34" s="23"/>
      <c r="R34" s="23"/>
      <c r="S34" s="23"/>
      <c r="T34" s="23"/>
      <c r="U34" s="23"/>
      <c r="V34" s="23"/>
      <c r="W34" s="23"/>
      <c r="X34" s="23"/>
      <c r="Y34" s="23"/>
    </row>
    <row r="35" spans="1:25"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row>
    <row r="36" spans="1:25"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row>
    <row r="37" spans="1:25"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row>
    <row r="38" spans="1:25"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row>
    <row r="39" spans="1:25"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row>
    <row r="40" spans="1:25"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row>
    <row r="41" spans="1:25"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row>
    <row r="42" spans="1:25"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row>
    <row r="43" spans="1:25"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row>
    <row r="44" spans="1:25"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row>
    <row r="45" spans="1:25"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row>
    <row r="46" spans="1:25"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row>
    <row r="47" spans="1:25"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row>
    <row r="48" spans="1:25"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row>
    <row r="49" spans="1:25"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row>
    <row r="50" spans="1:25"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row>
    <row r="51" spans="1:25"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row>
    <row r="52" spans="1:25"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row>
    <row r="53" spans="1:25"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row>
    <row r="54" spans="1:25"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row>
    <row r="55" spans="1:25"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row>
    <row r="56" spans="1:25"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row>
    <row r="57" spans="1:25"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row>
    <row r="58" spans="1:25"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row>
    <row r="59" spans="1:25"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row>
    <row r="60" spans="1:25"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25"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25"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25"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25"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row>
  </sheetData>
  <mergeCells count="1">
    <mergeCell ref="A1:M1"/>
  </mergeCells>
  <dataValidations count="1">
    <dataValidation type="list" allowBlank="1" showInputMessage="1" showErrorMessage="1" sqref="C5:C14" xr:uid="{069CE48A-C881-4AA1-ACF6-48E2B6B93B24}">
      <formula1>INDIRECT(A5)</formula1>
    </dataValidation>
  </dataValidations>
  <pageMargins left="0.7" right="0.7" top="0.75" bottom="0.75" header="0.3" footer="0.3"/>
  <pageSetup scale="68" orientation="landscape" horizontalDpi="1200" verticalDpi="120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F3ABDDE-02D1-40C4-A42B-D575B72A183A}">
          <x14:formula1>
            <xm:f>Lists!$B$3:$B$4</xm:f>
          </x14:formula1>
          <xm:sqref>A5:A14</xm:sqref>
        </x14:dataValidation>
        <x14:dataValidation type="list" allowBlank="1" showInputMessage="1" showErrorMessage="1" xr:uid="{2463C419-6FE8-46A2-99D7-D96DDEB10413}">
          <x14:formula1>
            <xm:f>Lists!$E$3:$E$7</xm:f>
          </x14:formula1>
          <xm:sqref>B5:B14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03CD-F2A5-4EC7-B346-79A5232A4176}">
  <sheetPr>
    <tabColor theme="9" tint="0.39997558519241921"/>
  </sheetPr>
  <dimension ref="A1:X202"/>
  <sheetViews>
    <sheetView workbookViewId="0">
      <pane ySplit="4" topLeftCell="A5" activePane="bottomLeft" state="frozen"/>
      <selection activeCell="D6" sqref="D6:J6"/>
      <selection pane="bottomLeft" activeCell="G23" sqref="G23"/>
    </sheetView>
  </sheetViews>
  <sheetFormatPr defaultRowHeight="14.5" x14ac:dyDescent="0.35"/>
  <cols>
    <col min="1" max="1" width="14.1796875" bestFit="1" customWidth="1"/>
    <col min="2" max="2" width="48.1796875" bestFit="1" customWidth="1"/>
    <col min="3" max="3" width="16.1796875" customWidth="1"/>
    <col min="4" max="4" width="14.1796875" customWidth="1"/>
    <col min="5" max="5" width="17.7265625" bestFit="1" customWidth="1"/>
    <col min="6" max="7" width="12.453125" customWidth="1"/>
    <col min="8" max="12" width="14.1796875" customWidth="1"/>
    <col min="13" max="13" width="10.26953125" style="132" bestFit="1" customWidth="1"/>
    <col min="14" max="14" width="10.81640625" style="132" bestFit="1" customWidth="1"/>
    <col min="15" max="16" width="8.81640625" style="132" customWidth="1"/>
    <col min="17" max="17" width="9.1796875" style="132" bestFit="1" customWidth="1"/>
    <col min="18" max="18" width="8.81640625" style="132" customWidth="1"/>
    <col min="19" max="19" width="9.81640625" style="134" customWidth="1"/>
    <col min="20" max="20" width="11" style="132" customWidth="1"/>
    <col min="21" max="21" width="9.1796875" style="135"/>
    <col min="24" max="24" width="13.26953125" bestFit="1" customWidth="1"/>
  </cols>
  <sheetData>
    <row r="1" spans="1:24" ht="65.25" customHeight="1" x14ac:dyDescent="0.35">
      <c r="A1" s="262" t="s">
        <v>37</v>
      </c>
      <c r="B1" s="262"/>
      <c r="C1" s="262"/>
      <c r="D1" s="262"/>
      <c r="E1" s="262"/>
      <c r="F1" s="262"/>
      <c r="G1" s="262"/>
      <c r="H1" s="262"/>
      <c r="I1" s="262"/>
      <c r="J1" s="262"/>
      <c r="K1" s="262"/>
      <c r="L1" s="262"/>
      <c r="M1" s="262"/>
      <c r="N1" s="262"/>
      <c r="O1" s="262"/>
      <c r="P1" s="262"/>
      <c r="Q1" s="262"/>
      <c r="R1" s="262"/>
      <c r="S1" s="262"/>
      <c r="T1" s="262"/>
      <c r="U1" s="262"/>
    </row>
    <row r="2" spans="1:24" x14ac:dyDescent="0.35">
      <c r="A2" s="263" t="s">
        <v>182</v>
      </c>
      <c r="B2" s="265" t="s">
        <v>183</v>
      </c>
      <c r="C2" s="265" t="s">
        <v>184</v>
      </c>
      <c r="D2" s="265" t="s">
        <v>185</v>
      </c>
      <c r="E2" s="265" t="s">
        <v>186</v>
      </c>
      <c r="F2" s="265" t="s">
        <v>187</v>
      </c>
      <c r="G2" s="263" t="s">
        <v>188</v>
      </c>
      <c r="H2" s="263" t="s">
        <v>189</v>
      </c>
      <c r="I2" s="257" t="s">
        <v>190</v>
      </c>
      <c r="J2" s="269" t="s">
        <v>191</v>
      </c>
      <c r="K2" s="269" t="s">
        <v>192</v>
      </c>
      <c r="L2" s="269" t="s">
        <v>193</v>
      </c>
      <c r="M2" s="259" t="s">
        <v>194</v>
      </c>
      <c r="N2" s="260"/>
      <c r="O2" s="260"/>
      <c r="P2" s="260"/>
      <c r="Q2" s="261"/>
      <c r="R2" s="274" t="s">
        <v>195</v>
      </c>
      <c r="S2" s="272" t="s">
        <v>196</v>
      </c>
      <c r="T2" s="272" t="s">
        <v>197</v>
      </c>
      <c r="U2" s="276" t="s">
        <v>198</v>
      </c>
    </row>
    <row r="3" spans="1:24" x14ac:dyDescent="0.35">
      <c r="A3" s="264"/>
      <c r="B3" s="264"/>
      <c r="C3" s="264"/>
      <c r="D3" s="264"/>
      <c r="E3" s="264"/>
      <c r="F3" s="264"/>
      <c r="G3" s="267"/>
      <c r="H3" s="267"/>
      <c r="I3" s="258"/>
      <c r="J3" s="270"/>
      <c r="K3" s="270"/>
      <c r="L3" s="270"/>
      <c r="M3" s="215" t="s">
        <v>199</v>
      </c>
      <c r="N3" s="215" t="s">
        <v>92</v>
      </c>
      <c r="O3" s="215" t="s">
        <v>94</v>
      </c>
      <c r="P3" s="215" t="s">
        <v>200</v>
      </c>
      <c r="Q3" s="215" t="s">
        <v>96</v>
      </c>
      <c r="R3" s="275"/>
      <c r="S3" s="273"/>
      <c r="T3" s="273"/>
      <c r="U3" s="277"/>
    </row>
    <row r="4" spans="1:24" x14ac:dyDescent="0.35">
      <c r="A4" s="264"/>
      <c r="B4" s="264"/>
      <c r="C4" s="266"/>
      <c r="D4" s="266"/>
      <c r="E4" s="266"/>
      <c r="F4" s="264"/>
      <c r="G4" s="268"/>
      <c r="H4" s="268"/>
      <c r="I4" s="214" t="s">
        <v>201</v>
      </c>
      <c r="J4" s="271"/>
      <c r="K4" s="271"/>
      <c r="L4" s="271"/>
      <c r="M4" s="216" t="s">
        <v>202</v>
      </c>
      <c r="N4" s="216" t="s">
        <v>202</v>
      </c>
      <c r="O4" s="216" t="s">
        <v>202</v>
      </c>
      <c r="P4" s="216" t="s">
        <v>202</v>
      </c>
      <c r="Q4" s="216" t="s">
        <v>203</v>
      </c>
      <c r="R4" s="217" t="s">
        <v>204</v>
      </c>
      <c r="S4" s="213" t="s">
        <v>205</v>
      </c>
      <c r="T4" s="213" t="s">
        <v>206</v>
      </c>
      <c r="U4" s="213" t="s">
        <v>207</v>
      </c>
    </row>
    <row r="5" spans="1:24" x14ac:dyDescent="0.35">
      <c r="A5" s="129" t="s">
        <v>208</v>
      </c>
      <c r="B5" s="129" t="str" cm="1">
        <f t="array" aca="1" ref="B5" ca="1">INDIRECT("'"&amp;$A5&amp;"'!"&amp;"d4")</f>
        <v>Clean, calibrate or replace temperature sensors in unit</v>
      </c>
      <c r="C5" s="188" t="str" cm="1">
        <f t="array" aca="1" ref="C5" ca="1">INDIRECT("'"&amp;$A5&amp;"'!"&amp;"d7")</f>
        <v>Energy</v>
      </c>
      <c r="D5" s="188" t="str" cm="1">
        <f t="array" aca="1" ref="D5" ca="1">INDIRECT("'"&amp;$A5&amp;"'!"&amp;"d8")</f>
        <v>HVAC</v>
      </c>
      <c r="E5" s="188" t="str" cm="1">
        <f t="array" aca="1" ref="E5" ca="1">INDIRECT("'"&amp;$A5&amp;"'!"&amp;"d9")</f>
        <v>AHU 527</v>
      </c>
      <c r="F5" s="188" t="str" cm="1">
        <f t="array" aca="1" ref="F5" ca="1">INDIRECT("'"&amp;$A5&amp;"'!"&amp;"d6")</f>
        <v>Offices</v>
      </c>
      <c r="G5" s="188" t="str" cm="1">
        <f t="array" aca="1" ref="G5" ca="1">INDIRECT("'"&amp;$A5&amp;"'!"&amp;"d10")</f>
        <v>Plating</v>
      </c>
      <c r="H5" s="188" t="str" cm="1">
        <f t="array" aca="1" ref="H5" ca="1">INDIRECT("'"&amp;$A5&amp;"'!"&amp;"d11")</f>
        <v>Facilities</v>
      </c>
      <c r="I5" s="188" cm="1">
        <f t="array" aca="1" ref="I5" ca="1">INDIRECT("'"&amp;$A5&amp;"'!"&amp;"c22")</f>
        <v>2</v>
      </c>
      <c r="J5" s="188" t="str" cm="1">
        <f t="array" aca="1" ref="J5" ca="1">INDIRECT("'"&amp;$A5&amp;"'!"&amp;"d12")</f>
        <v>01 - Potential</v>
      </c>
      <c r="K5" s="202" cm="1">
        <f t="array" aca="1" ref="K5" ca="1">INDIRECT("'"&amp;$A5&amp;"'!"&amp;"d13")</f>
        <v>46037</v>
      </c>
      <c r="L5" s="202" cm="1">
        <f t="array" aca="1" ref="L5" ca="1">INDIRECT("'"&amp;$A5&amp;"'!"&amp;"d14")</f>
        <v>0</v>
      </c>
      <c r="M5" s="130" cm="1">
        <f t="array" aca="1" ref="M5" ca="1">INDIRECT("'"&amp;$A5&amp;"'!"&amp;"e27")</f>
        <v>50000</v>
      </c>
      <c r="N5" s="130" cm="1">
        <f t="array" aca="1" ref="N5" ca="1">INDIRECT("'"&amp;$A5&amp;"'!"&amp;"f27")*1000000/3412</f>
        <v>73270.80890973036</v>
      </c>
      <c r="O5" s="130" cm="1">
        <f t="array" aca="1" ref="O5" ca="1">INDIRECT("'"&amp;$A5&amp;"'!"&amp;"g27")*1000000/3412</f>
        <v>14654.161781946073</v>
      </c>
      <c r="P5" s="130" cm="1">
        <f t="array" aca="1" ref="P5" ca="1">INDIRECT("'"&amp;$A5&amp;"'!"&amp;"h27")*1000000/3412</f>
        <v>7327.0808909730367</v>
      </c>
      <c r="Q5" s="130" cm="1">
        <f t="array" aca="1" ref="Q5" ca="1">INDIRECT("'"&amp;$A5&amp;"'!"&amp;"i27")</f>
        <v>0</v>
      </c>
      <c r="R5" s="131" cm="1">
        <f t="array" aca="1" ref="R5" ca="1">INDIRECT("'"&amp;$A5&amp;"'!"&amp;"d27")</f>
        <v>10000</v>
      </c>
      <c r="S5" s="131" cm="1">
        <f t="array" aca="1" ref="S5" ca="1">INDIRECT("'"&amp;$A5&amp;"'!"&amp;"j27")</f>
        <v>0</v>
      </c>
      <c r="T5" s="130" t="e" cm="1">
        <f t="array" aca="1" ref="T5" ca="1">INDIRECT("'"&amp;$A5&amp;"'!"&amp;"k27")</f>
        <v>#REF!</v>
      </c>
      <c r="U5" s="206" t="str" cm="1">
        <f t="array" aca="1" ref="U5" ca="1">INDIRECT("'"&amp;$A5&amp;"'!"&amp;"l27")</f>
        <v/>
      </c>
    </row>
    <row r="6" spans="1:24" x14ac:dyDescent="0.35">
      <c r="A6" s="207" t="s">
        <v>209</v>
      </c>
      <c r="B6" s="207" t="str" cm="1">
        <f t="array" aca="1" ref="B6" ca="1">INDIRECT("'"&amp;$A6&amp;"'!"&amp;"d4")</f>
        <v>RO water reuse</v>
      </c>
      <c r="C6" s="210" t="str" cm="1">
        <f t="array" aca="1" ref="C6" ca="1">INDIRECT("'"&amp;$A6&amp;"'!"&amp;"d7")</f>
        <v>Water</v>
      </c>
      <c r="D6" s="210" t="str" cm="1">
        <f t="array" aca="1" ref="D6" ca="1">INDIRECT("'"&amp;$A6&amp;"'!"&amp;"d8")</f>
        <v>Reuse</v>
      </c>
      <c r="E6" s="210" t="str" cm="1">
        <f t="array" aca="1" ref="E6" ca="1">INDIRECT("'"&amp;$A6&amp;"'!"&amp;"d9")</f>
        <v>RO System</v>
      </c>
      <c r="F6" s="210" t="str" cm="1">
        <f t="array" aca="1" ref="F6" ca="1">INDIRECT("'"&amp;$A6&amp;"'!"&amp;"d6")</f>
        <v>Water room</v>
      </c>
      <c r="G6" s="210" t="str" cm="1">
        <f t="array" aca="1" ref="G6" ca="1">INDIRECT("'"&amp;$A6&amp;"'!"&amp;"d10")</f>
        <v>Facilities</v>
      </c>
      <c r="H6" s="210" t="str" cm="1">
        <f t="array" aca="1" ref="H6" ca="1">INDIRECT("'"&amp;$A6&amp;"'!"&amp;"d11")</f>
        <v>Facilities</v>
      </c>
      <c r="I6" s="210" cm="1">
        <f t="array" aca="1" ref="I6" ca="1">INDIRECT("'"&amp;$A6&amp;"'!"&amp;"c22")</f>
        <v>4</v>
      </c>
      <c r="J6" s="210" t="str" cm="1">
        <f t="array" aca="1" ref="J6" ca="1">INDIRECT("'"&amp;$A6&amp;"'!"&amp;"d12")</f>
        <v>01 - Potential</v>
      </c>
      <c r="K6" s="211" cm="1">
        <f t="array" aca="1" ref="K6" ca="1">INDIRECT("'"&amp;$A6&amp;"'!"&amp;"d13")</f>
        <v>46174</v>
      </c>
      <c r="L6" s="211" cm="1">
        <f t="array" aca="1" ref="L6" ca="1">INDIRECT("'"&amp;$A6&amp;"'!"&amp;"d14")</f>
        <v>0</v>
      </c>
      <c r="M6" s="157" cm="1">
        <f t="array" aca="1" ref="M6" ca="1">INDIRECT("'"&amp;$A6&amp;"'!"&amp;"e27")</f>
        <v>0</v>
      </c>
      <c r="N6" s="157" cm="1">
        <f t="array" aca="1" ref="N6" ca="1">INDIRECT("'"&amp;$A6&amp;"'!"&amp;"f27")*1000000/3412</f>
        <v>0</v>
      </c>
      <c r="O6" s="157" cm="1">
        <f t="array" aca="1" ref="O6" ca="1">INDIRECT("'"&amp;$A6&amp;"'!"&amp;"g27")*1000000/3412</f>
        <v>0</v>
      </c>
      <c r="P6" s="157" cm="1">
        <f t="array" aca="1" ref="P6" ca="1">INDIRECT("'"&amp;$A6&amp;"'!"&amp;"h27")*1000000/3412</f>
        <v>0</v>
      </c>
      <c r="Q6" s="157" cm="1">
        <f t="array" aca="1" ref="Q6" ca="1">INDIRECT("'"&amp;$A6&amp;"'!"&amp;"i27")</f>
        <v>250</v>
      </c>
      <c r="R6" s="208" cm="1">
        <f t="array" aca="1" ref="R6" ca="1">INDIRECT("'"&amp;$A6&amp;"'!"&amp;"d27")</f>
        <v>3000</v>
      </c>
      <c r="S6" s="208" cm="1">
        <f t="array" aca="1" ref="S6" ca="1">INDIRECT("'"&amp;$A6&amp;"'!"&amp;"j27")</f>
        <v>0</v>
      </c>
      <c r="T6" s="157" t="e" cm="1">
        <f t="array" aca="1" ref="T6" ca="1">INDIRECT("'"&amp;$A6&amp;"'!"&amp;"k27")</f>
        <v>#REF!</v>
      </c>
      <c r="U6" s="212" t="str" cm="1">
        <f t="array" aca="1" ref="U6" ca="1">INDIRECT("'"&amp;$A6&amp;"'!"&amp;"l27")</f>
        <v/>
      </c>
    </row>
    <row r="7" spans="1:24" x14ac:dyDescent="0.35">
      <c r="A7" s="129" t="s">
        <v>210</v>
      </c>
      <c r="B7" s="129" cm="1">
        <f t="array" aca="1" ref="B7" ca="1">INDIRECT("'"&amp;$A7&amp;"'!"&amp;"d4")</f>
        <v>0</v>
      </c>
      <c r="C7" s="188" cm="1">
        <f t="array" aca="1" ref="C7" ca="1">INDIRECT("'"&amp;$A7&amp;"'!"&amp;"d7")</f>
        <v>0</v>
      </c>
      <c r="D7" s="188" cm="1">
        <f t="array" aca="1" ref="D7" ca="1">INDIRECT("'"&amp;$A7&amp;"'!"&amp;"d8")</f>
        <v>0</v>
      </c>
      <c r="E7" s="188" cm="1">
        <f t="array" aca="1" ref="E7" ca="1">INDIRECT("'"&amp;$A7&amp;"'!"&amp;"d9")</f>
        <v>0</v>
      </c>
      <c r="F7" s="188" cm="1">
        <f t="array" aca="1" ref="F7" ca="1">INDIRECT("'"&amp;$A7&amp;"'!"&amp;"d6")</f>
        <v>0</v>
      </c>
      <c r="G7" s="188" cm="1">
        <f t="array" aca="1" ref="G7" ca="1">INDIRECT("'"&amp;$A7&amp;"'!"&amp;"d10")</f>
        <v>0</v>
      </c>
      <c r="H7" s="188" cm="1">
        <f t="array" aca="1" ref="H7" ca="1">INDIRECT("'"&amp;$A7&amp;"'!"&amp;"d11")</f>
        <v>0</v>
      </c>
      <c r="I7" s="188" cm="1">
        <f t="array" aca="1" ref="I7" ca="1">INDIRECT("'"&amp;$A7&amp;"'!"&amp;"c22")</f>
        <v>0</v>
      </c>
      <c r="J7" s="188" cm="1">
        <f t="array" aca="1" ref="J7" ca="1">INDIRECT("'"&amp;$A7&amp;"'!"&amp;"d12")</f>
        <v>0</v>
      </c>
      <c r="K7" s="202" cm="1">
        <f t="array" aca="1" ref="K7" ca="1">INDIRECT("'"&amp;$A7&amp;"'!"&amp;"d13")</f>
        <v>0</v>
      </c>
      <c r="L7" s="202" cm="1">
        <f t="array" aca="1" ref="L7" ca="1">INDIRECT("'"&amp;$A7&amp;"'!"&amp;"d14")</f>
        <v>0</v>
      </c>
      <c r="M7" s="130" cm="1">
        <f t="array" aca="1" ref="M7" ca="1">INDIRECT("'"&amp;$A7&amp;"'!"&amp;"e27")</f>
        <v>0</v>
      </c>
      <c r="N7" s="130" cm="1">
        <f t="array" aca="1" ref="N7" ca="1">INDIRECT("'"&amp;$A7&amp;"'!"&amp;"f27")*1000000/3412</f>
        <v>0</v>
      </c>
      <c r="O7" s="130" cm="1">
        <f t="array" aca="1" ref="O7" ca="1">INDIRECT("'"&amp;$A7&amp;"'!"&amp;"g27")*1000000/3412</f>
        <v>0</v>
      </c>
      <c r="P7" s="130" cm="1">
        <f t="array" aca="1" ref="P7" ca="1">INDIRECT("'"&amp;$A7&amp;"'!"&amp;"h27")*1000000/3412</f>
        <v>0</v>
      </c>
      <c r="Q7" s="130" cm="1">
        <f t="array" aca="1" ref="Q7" ca="1">INDIRECT("'"&amp;$A7&amp;"'!"&amp;"i27")</f>
        <v>0</v>
      </c>
      <c r="R7" s="131" cm="1">
        <f t="array" aca="1" ref="R7" ca="1">INDIRECT("'"&amp;$A7&amp;"'!"&amp;"d27")</f>
        <v>0</v>
      </c>
      <c r="S7" s="131" cm="1">
        <f t="array" aca="1" ref="S7" ca="1">INDIRECT("'"&amp;$A7&amp;"'!"&amp;"j27")</f>
        <v>0</v>
      </c>
      <c r="T7" s="130" t="e" cm="1">
        <f t="array" aca="1" ref="T7" ca="1">INDIRECT("'"&amp;$A7&amp;"'!"&amp;"k27")</f>
        <v>#REF!</v>
      </c>
      <c r="U7" s="206" t="str" cm="1">
        <f t="array" aca="1" ref="U7" ca="1">INDIRECT("'"&amp;$A7&amp;"'!"&amp;"l27")</f>
        <v/>
      </c>
    </row>
    <row r="8" spans="1:24" x14ac:dyDescent="0.35">
      <c r="A8" s="207" t="s">
        <v>211</v>
      </c>
      <c r="B8" s="207" cm="1">
        <f t="array" aca="1" ref="B8" ca="1">INDIRECT("'"&amp;$A8&amp;"'!"&amp;"d4")</f>
        <v>0</v>
      </c>
      <c r="C8" s="210" cm="1">
        <f t="array" aca="1" ref="C8" ca="1">INDIRECT("'"&amp;$A8&amp;"'!"&amp;"d7")</f>
        <v>0</v>
      </c>
      <c r="D8" s="210" cm="1">
        <f t="array" aca="1" ref="D8" ca="1">INDIRECT("'"&amp;$A8&amp;"'!"&amp;"d8")</f>
        <v>0</v>
      </c>
      <c r="E8" s="210" cm="1">
        <f t="array" aca="1" ref="E8" ca="1">INDIRECT("'"&amp;$A8&amp;"'!"&amp;"d9")</f>
        <v>0</v>
      </c>
      <c r="F8" s="210" cm="1">
        <f t="array" aca="1" ref="F8" ca="1">INDIRECT("'"&amp;$A8&amp;"'!"&amp;"d6")</f>
        <v>0</v>
      </c>
      <c r="G8" s="210" cm="1">
        <f t="array" aca="1" ref="G8" ca="1">INDIRECT("'"&amp;$A8&amp;"'!"&amp;"d10")</f>
        <v>0</v>
      </c>
      <c r="H8" s="210" cm="1">
        <f t="array" aca="1" ref="H8" ca="1">INDIRECT("'"&amp;$A8&amp;"'!"&amp;"d11")</f>
        <v>0</v>
      </c>
      <c r="I8" s="210" cm="1">
        <f t="array" aca="1" ref="I8" ca="1">INDIRECT("'"&amp;$A8&amp;"'!"&amp;"c22")</f>
        <v>0</v>
      </c>
      <c r="J8" s="210" cm="1">
        <f t="array" aca="1" ref="J8" ca="1">INDIRECT("'"&amp;$A8&amp;"'!"&amp;"d12")</f>
        <v>0</v>
      </c>
      <c r="K8" s="211" cm="1">
        <f t="array" aca="1" ref="K8" ca="1">INDIRECT("'"&amp;$A8&amp;"'!"&amp;"d13")</f>
        <v>0</v>
      </c>
      <c r="L8" s="211" cm="1">
        <f t="array" aca="1" ref="L8" ca="1">INDIRECT("'"&amp;$A8&amp;"'!"&amp;"d14")</f>
        <v>0</v>
      </c>
      <c r="M8" s="157" cm="1">
        <f t="array" aca="1" ref="M8" ca="1">INDIRECT("'"&amp;$A8&amp;"'!"&amp;"e27")</f>
        <v>0</v>
      </c>
      <c r="N8" s="157" cm="1">
        <f t="array" aca="1" ref="N8" ca="1">INDIRECT("'"&amp;$A8&amp;"'!"&amp;"f27")*1000000/3412</f>
        <v>0</v>
      </c>
      <c r="O8" s="157" cm="1">
        <f t="array" aca="1" ref="O8" ca="1">INDIRECT("'"&amp;$A8&amp;"'!"&amp;"g27")*1000000/3412</f>
        <v>0</v>
      </c>
      <c r="P8" s="157" cm="1">
        <f t="array" aca="1" ref="P8" ca="1">INDIRECT("'"&amp;$A8&amp;"'!"&amp;"h27")*1000000/3412</f>
        <v>0</v>
      </c>
      <c r="Q8" s="157" cm="1">
        <f t="array" aca="1" ref="Q8" ca="1">INDIRECT("'"&amp;$A8&amp;"'!"&amp;"i27")</f>
        <v>0</v>
      </c>
      <c r="R8" s="208" cm="1">
        <f t="array" aca="1" ref="R8" ca="1">INDIRECT("'"&amp;$A8&amp;"'!"&amp;"d27")</f>
        <v>0</v>
      </c>
      <c r="S8" s="208" cm="1">
        <f t="array" aca="1" ref="S8" ca="1">INDIRECT("'"&amp;$A8&amp;"'!"&amp;"j27")</f>
        <v>0</v>
      </c>
      <c r="T8" s="157" t="e" cm="1">
        <f t="array" aca="1" ref="T8" ca="1">INDIRECT("'"&amp;$A8&amp;"'!"&amp;"k27")</f>
        <v>#REF!</v>
      </c>
      <c r="U8" s="212" t="str" cm="1">
        <f t="array" aca="1" ref="U8" ca="1">INDIRECT("'"&amp;$A8&amp;"'!"&amp;"l27")</f>
        <v/>
      </c>
      <c r="X8" s="132"/>
    </row>
    <row r="9" spans="1:24" x14ac:dyDescent="0.35">
      <c r="A9" s="129" t="s">
        <v>212</v>
      </c>
      <c r="B9" s="129" cm="1">
        <f t="array" aca="1" ref="B9" ca="1">INDIRECT("'"&amp;$A9&amp;"'!"&amp;"d4")</f>
        <v>0</v>
      </c>
      <c r="C9" s="188" cm="1">
        <f t="array" aca="1" ref="C9" ca="1">INDIRECT("'"&amp;$A9&amp;"'!"&amp;"d7")</f>
        <v>0</v>
      </c>
      <c r="D9" s="188" cm="1">
        <f t="array" aca="1" ref="D9" ca="1">INDIRECT("'"&amp;$A9&amp;"'!"&amp;"d8")</f>
        <v>0</v>
      </c>
      <c r="E9" s="188" cm="1">
        <f t="array" aca="1" ref="E9" ca="1">INDIRECT("'"&amp;$A9&amp;"'!"&amp;"d9")</f>
        <v>0</v>
      </c>
      <c r="F9" s="188" cm="1">
        <f t="array" aca="1" ref="F9" ca="1">INDIRECT("'"&amp;$A9&amp;"'!"&amp;"d6")</f>
        <v>0</v>
      </c>
      <c r="G9" s="188" cm="1">
        <f t="array" aca="1" ref="G9" ca="1">INDIRECT("'"&amp;$A9&amp;"'!"&amp;"d10")</f>
        <v>0</v>
      </c>
      <c r="H9" s="188" cm="1">
        <f t="array" aca="1" ref="H9" ca="1">INDIRECT("'"&amp;$A9&amp;"'!"&amp;"d11")</f>
        <v>0</v>
      </c>
      <c r="I9" s="188" cm="1">
        <f t="array" aca="1" ref="I9" ca="1">INDIRECT("'"&amp;$A9&amp;"'!"&amp;"c22")</f>
        <v>0</v>
      </c>
      <c r="J9" s="188" cm="1">
        <f t="array" aca="1" ref="J9" ca="1">INDIRECT("'"&amp;$A9&amp;"'!"&amp;"d12")</f>
        <v>0</v>
      </c>
      <c r="K9" s="202" cm="1">
        <f t="array" aca="1" ref="K9" ca="1">INDIRECT("'"&amp;$A9&amp;"'!"&amp;"d13")</f>
        <v>0</v>
      </c>
      <c r="L9" s="202" cm="1">
        <f t="array" aca="1" ref="L9" ca="1">INDIRECT("'"&amp;$A9&amp;"'!"&amp;"d14")</f>
        <v>0</v>
      </c>
      <c r="M9" s="130" cm="1">
        <f t="array" aca="1" ref="M9" ca="1">INDIRECT("'"&amp;$A9&amp;"'!"&amp;"e27")</f>
        <v>0</v>
      </c>
      <c r="N9" s="130" cm="1">
        <f t="array" aca="1" ref="N9" ca="1">INDIRECT("'"&amp;$A9&amp;"'!"&amp;"f27")*1000000/3412</f>
        <v>0</v>
      </c>
      <c r="O9" s="130" cm="1">
        <f t="array" aca="1" ref="O9" ca="1">INDIRECT("'"&amp;$A9&amp;"'!"&amp;"g27")*1000000/3412</f>
        <v>0</v>
      </c>
      <c r="P9" s="130" cm="1">
        <f t="array" aca="1" ref="P9" ca="1">INDIRECT("'"&amp;$A9&amp;"'!"&amp;"h27")*1000000/3412</f>
        <v>0</v>
      </c>
      <c r="Q9" s="130" cm="1">
        <f t="array" aca="1" ref="Q9" ca="1">INDIRECT("'"&amp;$A9&amp;"'!"&amp;"i27")</f>
        <v>0</v>
      </c>
      <c r="R9" s="131" cm="1">
        <f t="array" aca="1" ref="R9" ca="1">INDIRECT("'"&amp;$A9&amp;"'!"&amp;"d27")</f>
        <v>0</v>
      </c>
      <c r="S9" s="131" cm="1">
        <f t="array" aca="1" ref="S9" ca="1">INDIRECT("'"&amp;$A9&amp;"'!"&amp;"j27")</f>
        <v>0</v>
      </c>
      <c r="T9" s="130" t="e" cm="1">
        <f t="array" aca="1" ref="T9" ca="1">INDIRECT("'"&amp;$A9&amp;"'!"&amp;"k27")</f>
        <v>#REF!</v>
      </c>
      <c r="U9" s="206" t="str" cm="1">
        <f t="array" aca="1" ref="U9" ca="1">INDIRECT("'"&amp;$A9&amp;"'!"&amp;"l27")</f>
        <v/>
      </c>
      <c r="X9" s="132"/>
    </row>
    <row r="10" spans="1:24" x14ac:dyDescent="0.35">
      <c r="A10" s="207" t="s">
        <v>213</v>
      </c>
      <c r="B10" s="207" cm="1">
        <f t="array" aca="1" ref="B10" ca="1">INDIRECT("'"&amp;$A10&amp;"'!"&amp;"d4")</f>
        <v>0</v>
      </c>
      <c r="C10" s="210" cm="1">
        <f t="array" aca="1" ref="C10" ca="1">INDIRECT("'"&amp;$A10&amp;"'!"&amp;"d7")</f>
        <v>0</v>
      </c>
      <c r="D10" s="210" cm="1">
        <f t="array" aca="1" ref="D10" ca="1">INDIRECT("'"&amp;$A10&amp;"'!"&amp;"d8")</f>
        <v>0</v>
      </c>
      <c r="E10" s="210" cm="1">
        <f t="array" aca="1" ref="E10" ca="1">INDIRECT("'"&amp;$A10&amp;"'!"&amp;"d9")</f>
        <v>0</v>
      </c>
      <c r="F10" s="210" cm="1">
        <f t="array" aca="1" ref="F10" ca="1">INDIRECT("'"&amp;$A10&amp;"'!"&amp;"d6")</f>
        <v>0</v>
      </c>
      <c r="G10" s="210" cm="1">
        <f t="array" aca="1" ref="G10" ca="1">INDIRECT("'"&amp;$A10&amp;"'!"&amp;"d10")</f>
        <v>0</v>
      </c>
      <c r="H10" s="210" cm="1">
        <f t="array" aca="1" ref="H10" ca="1">INDIRECT("'"&amp;$A10&amp;"'!"&amp;"d11")</f>
        <v>0</v>
      </c>
      <c r="I10" s="210" cm="1">
        <f t="array" aca="1" ref="I10" ca="1">INDIRECT("'"&amp;$A10&amp;"'!"&amp;"c22")</f>
        <v>0</v>
      </c>
      <c r="J10" s="210" cm="1">
        <f t="array" aca="1" ref="J10" ca="1">INDIRECT("'"&amp;$A10&amp;"'!"&amp;"d12")</f>
        <v>0</v>
      </c>
      <c r="K10" s="211" cm="1">
        <f t="array" aca="1" ref="K10" ca="1">INDIRECT("'"&amp;$A10&amp;"'!"&amp;"d13")</f>
        <v>0</v>
      </c>
      <c r="L10" s="211" cm="1">
        <f t="array" aca="1" ref="L10" ca="1">INDIRECT("'"&amp;$A10&amp;"'!"&amp;"d14")</f>
        <v>0</v>
      </c>
      <c r="M10" s="157" cm="1">
        <f t="array" aca="1" ref="M10" ca="1">INDIRECT("'"&amp;$A10&amp;"'!"&amp;"e27")</f>
        <v>0</v>
      </c>
      <c r="N10" s="157" cm="1">
        <f t="array" aca="1" ref="N10" ca="1">INDIRECT("'"&amp;$A10&amp;"'!"&amp;"f27")*1000000/3412</f>
        <v>0</v>
      </c>
      <c r="O10" s="157" cm="1">
        <f t="array" aca="1" ref="O10" ca="1">INDIRECT("'"&amp;$A10&amp;"'!"&amp;"g27")*1000000/3412</f>
        <v>0</v>
      </c>
      <c r="P10" s="157" cm="1">
        <f t="array" aca="1" ref="P10" ca="1">INDIRECT("'"&amp;$A10&amp;"'!"&amp;"h27")*1000000/3412</f>
        <v>0</v>
      </c>
      <c r="Q10" s="157" cm="1">
        <f t="array" aca="1" ref="Q10" ca="1">INDIRECT("'"&amp;$A10&amp;"'!"&amp;"i27")</f>
        <v>0</v>
      </c>
      <c r="R10" s="208" cm="1">
        <f t="array" aca="1" ref="R10" ca="1">INDIRECT("'"&amp;$A10&amp;"'!"&amp;"d27")</f>
        <v>0</v>
      </c>
      <c r="S10" s="208" cm="1">
        <f t="array" aca="1" ref="S10" ca="1">INDIRECT("'"&amp;$A10&amp;"'!"&amp;"j27")</f>
        <v>0</v>
      </c>
      <c r="T10" s="157" t="e" cm="1">
        <f t="array" aca="1" ref="T10" ca="1">INDIRECT("'"&amp;$A10&amp;"'!"&amp;"k27")</f>
        <v>#REF!</v>
      </c>
      <c r="U10" s="212" t="str" cm="1">
        <f t="array" aca="1" ref="U10" ca="1">INDIRECT("'"&amp;$A10&amp;"'!"&amp;"l27")</f>
        <v/>
      </c>
      <c r="X10" s="133"/>
    </row>
    <row r="11" spans="1:24" x14ac:dyDescent="0.35">
      <c r="A11" s="129" t="s">
        <v>214</v>
      </c>
      <c r="B11" s="129" cm="1">
        <f t="array" aca="1" ref="B11" ca="1">INDIRECT("'"&amp;$A11&amp;"'!"&amp;"d4")</f>
        <v>0</v>
      </c>
      <c r="C11" s="188" cm="1">
        <f t="array" aca="1" ref="C11" ca="1">INDIRECT("'"&amp;$A11&amp;"'!"&amp;"d7")</f>
        <v>0</v>
      </c>
      <c r="D11" s="188" cm="1">
        <f t="array" aca="1" ref="D11" ca="1">INDIRECT("'"&amp;$A11&amp;"'!"&amp;"d8")</f>
        <v>0</v>
      </c>
      <c r="E11" s="188" cm="1">
        <f t="array" aca="1" ref="E11" ca="1">INDIRECT("'"&amp;$A11&amp;"'!"&amp;"d9")</f>
        <v>0</v>
      </c>
      <c r="F11" s="188" cm="1">
        <f t="array" aca="1" ref="F11" ca="1">INDIRECT("'"&amp;$A11&amp;"'!"&amp;"d6")</f>
        <v>0</v>
      </c>
      <c r="G11" s="188" cm="1">
        <f t="array" aca="1" ref="G11" ca="1">INDIRECT("'"&amp;$A11&amp;"'!"&amp;"d10")</f>
        <v>0</v>
      </c>
      <c r="H11" s="188" cm="1">
        <f t="array" aca="1" ref="H11" ca="1">INDIRECT("'"&amp;$A11&amp;"'!"&amp;"d11")</f>
        <v>0</v>
      </c>
      <c r="I11" s="188" cm="1">
        <f t="array" aca="1" ref="I11" ca="1">INDIRECT("'"&amp;$A11&amp;"'!"&amp;"c22")</f>
        <v>0</v>
      </c>
      <c r="J11" s="188" cm="1">
        <f t="array" aca="1" ref="J11" ca="1">INDIRECT("'"&amp;$A11&amp;"'!"&amp;"d12")</f>
        <v>0</v>
      </c>
      <c r="K11" s="202" cm="1">
        <f t="array" aca="1" ref="K11" ca="1">INDIRECT("'"&amp;$A11&amp;"'!"&amp;"d13")</f>
        <v>0</v>
      </c>
      <c r="L11" s="202" cm="1">
        <f t="array" aca="1" ref="L11" ca="1">INDIRECT("'"&amp;$A11&amp;"'!"&amp;"d14")</f>
        <v>0</v>
      </c>
      <c r="M11" s="130" cm="1">
        <f t="array" aca="1" ref="M11" ca="1">INDIRECT("'"&amp;$A11&amp;"'!"&amp;"e27")</f>
        <v>0</v>
      </c>
      <c r="N11" s="130" cm="1">
        <f t="array" aca="1" ref="N11" ca="1">INDIRECT("'"&amp;$A11&amp;"'!"&amp;"f27")*1000000/3412</f>
        <v>0</v>
      </c>
      <c r="O11" s="130" cm="1">
        <f t="array" aca="1" ref="O11" ca="1">INDIRECT("'"&amp;$A11&amp;"'!"&amp;"g27")*1000000/3412</f>
        <v>0</v>
      </c>
      <c r="P11" s="130" cm="1">
        <f t="array" aca="1" ref="P11" ca="1">INDIRECT("'"&amp;$A11&amp;"'!"&amp;"h27")*1000000/3412</f>
        <v>0</v>
      </c>
      <c r="Q11" s="130" cm="1">
        <f t="array" aca="1" ref="Q11" ca="1">INDIRECT("'"&amp;$A11&amp;"'!"&amp;"i27")</f>
        <v>0</v>
      </c>
      <c r="R11" s="131" cm="1">
        <f t="array" aca="1" ref="R11" ca="1">INDIRECT("'"&amp;$A11&amp;"'!"&amp;"d27")</f>
        <v>0</v>
      </c>
      <c r="S11" s="131" cm="1">
        <f t="array" aca="1" ref="S11" ca="1">INDIRECT("'"&amp;$A11&amp;"'!"&amp;"j27")</f>
        <v>0</v>
      </c>
      <c r="T11" s="130" t="e" cm="1">
        <f t="array" aca="1" ref="T11" ca="1">INDIRECT("'"&amp;$A11&amp;"'!"&amp;"k27")</f>
        <v>#REF!</v>
      </c>
      <c r="U11" s="206" t="str" cm="1">
        <f t="array" aca="1" ref="U11" ca="1">INDIRECT("'"&amp;$A11&amp;"'!"&amp;"l27")</f>
        <v/>
      </c>
    </row>
    <row r="12" spans="1:24" x14ac:dyDescent="0.35">
      <c r="A12" s="207" t="s">
        <v>215</v>
      </c>
      <c r="B12" s="207" cm="1">
        <f t="array" aca="1" ref="B12" ca="1">INDIRECT("'"&amp;$A12&amp;"'!"&amp;"d4")</f>
        <v>0</v>
      </c>
      <c r="C12" s="210" cm="1">
        <f t="array" aca="1" ref="C12" ca="1">INDIRECT("'"&amp;$A12&amp;"'!"&amp;"d7")</f>
        <v>0</v>
      </c>
      <c r="D12" s="210" cm="1">
        <f t="array" aca="1" ref="D12" ca="1">INDIRECT("'"&amp;$A12&amp;"'!"&amp;"d8")</f>
        <v>0</v>
      </c>
      <c r="E12" s="210" cm="1">
        <f t="array" aca="1" ref="E12" ca="1">INDIRECT("'"&amp;$A12&amp;"'!"&amp;"d9")</f>
        <v>0</v>
      </c>
      <c r="F12" s="210" cm="1">
        <f t="array" aca="1" ref="F12" ca="1">INDIRECT("'"&amp;$A12&amp;"'!"&amp;"d6")</f>
        <v>0</v>
      </c>
      <c r="G12" s="210" cm="1">
        <f t="array" aca="1" ref="G12" ca="1">INDIRECT("'"&amp;$A12&amp;"'!"&amp;"d10")</f>
        <v>0</v>
      </c>
      <c r="H12" s="210" cm="1">
        <f t="array" aca="1" ref="H12" ca="1">INDIRECT("'"&amp;$A12&amp;"'!"&amp;"d11")</f>
        <v>0</v>
      </c>
      <c r="I12" s="210" cm="1">
        <f t="array" aca="1" ref="I12" ca="1">INDIRECT("'"&amp;$A12&amp;"'!"&amp;"c22")</f>
        <v>0</v>
      </c>
      <c r="J12" s="210" cm="1">
        <f t="array" aca="1" ref="J12" ca="1">INDIRECT("'"&amp;$A12&amp;"'!"&amp;"d12")</f>
        <v>0</v>
      </c>
      <c r="K12" s="211" cm="1">
        <f t="array" aca="1" ref="K12" ca="1">INDIRECT("'"&amp;$A12&amp;"'!"&amp;"d13")</f>
        <v>0</v>
      </c>
      <c r="L12" s="211" cm="1">
        <f t="array" aca="1" ref="L12" ca="1">INDIRECT("'"&amp;$A12&amp;"'!"&amp;"d14")</f>
        <v>0</v>
      </c>
      <c r="M12" s="157" cm="1">
        <f t="array" aca="1" ref="M12" ca="1">INDIRECT("'"&amp;$A12&amp;"'!"&amp;"e27")</f>
        <v>0</v>
      </c>
      <c r="N12" s="157" cm="1">
        <f t="array" aca="1" ref="N12" ca="1">INDIRECT("'"&amp;$A12&amp;"'!"&amp;"f27")*1000000/3412</f>
        <v>0</v>
      </c>
      <c r="O12" s="157" cm="1">
        <f t="array" aca="1" ref="O12" ca="1">INDIRECT("'"&amp;$A12&amp;"'!"&amp;"g27")*1000000/3412</f>
        <v>0</v>
      </c>
      <c r="P12" s="157" cm="1">
        <f t="array" aca="1" ref="P12" ca="1">INDIRECT("'"&amp;$A12&amp;"'!"&amp;"h27")*1000000/3412</f>
        <v>0</v>
      </c>
      <c r="Q12" s="157" cm="1">
        <f t="array" aca="1" ref="Q12" ca="1">INDIRECT("'"&amp;$A12&amp;"'!"&amp;"i27")</f>
        <v>0</v>
      </c>
      <c r="R12" s="208" cm="1">
        <f t="array" aca="1" ref="R12" ca="1">INDIRECT("'"&amp;$A12&amp;"'!"&amp;"d27")</f>
        <v>0</v>
      </c>
      <c r="S12" s="208" cm="1">
        <f t="array" aca="1" ref="S12" ca="1">INDIRECT("'"&amp;$A12&amp;"'!"&amp;"j27")</f>
        <v>0</v>
      </c>
      <c r="T12" s="157" t="e" cm="1">
        <f t="array" aca="1" ref="T12" ca="1">INDIRECT("'"&amp;$A12&amp;"'!"&amp;"k27")</f>
        <v>#REF!</v>
      </c>
      <c r="U12" s="212" t="str" cm="1">
        <f t="array" aca="1" ref="U12" ca="1">INDIRECT("'"&amp;$A12&amp;"'!"&amp;"l27")</f>
        <v/>
      </c>
    </row>
    <row r="13" spans="1:24" x14ac:dyDescent="0.35">
      <c r="A13" s="129" t="s">
        <v>216</v>
      </c>
      <c r="B13" s="129" cm="1">
        <f t="array" aca="1" ref="B13" ca="1">INDIRECT("'"&amp;$A13&amp;"'!"&amp;"d4")</f>
        <v>0</v>
      </c>
      <c r="C13" s="188" cm="1">
        <f t="array" aca="1" ref="C13" ca="1">INDIRECT("'"&amp;$A13&amp;"'!"&amp;"d7")</f>
        <v>0</v>
      </c>
      <c r="D13" s="188" cm="1">
        <f t="array" aca="1" ref="D13" ca="1">INDIRECT("'"&amp;$A13&amp;"'!"&amp;"d8")</f>
        <v>0</v>
      </c>
      <c r="E13" s="188" cm="1">
        <f t="array" aca="1" ref="E13" ca="1">INDIRECT("'"&amp;$A13&amp;"'!"&amp;"d9")</f>
        <v>0</v>
      </c>
      <c r="F13" s="188" cm="1">
        <f t="array" aca="1" ref="F13" ca="1">INDIRECT("'"&amp;$A13&amp;"'!"&amp;"d6")</f>
        <v>0</v>
      </c>
      <c r="G13" s="188" cm="1">
        <f t="array" aca="1" ref="G13" ca="1">INDIRECT("'"&amp;$A13&amp;"'!"&amp;"d10")</f>
        <v>0</v>
      </c>
      <c r="H13" s="188" cm="1">
        <f t="array" aca="1" ref="H13" ca="1">INDIRECT("'"&amp;$A13&amp;"'!"&amp;"d11")</f>
        <v>0</v>
      </c>
      <c r="I13" s="188" cm="1">
        <f t="array" aca="1" ref="I13" ca="1">INDIRECT("'"&amp;$A13&amp;"'!"&amp;"c22")</f>
        <v>0</v>
      </c>
      <c r="J13" s="188" cm="1">
        <f t="array" aca="1" ref="J13" ca="1">INDIRECT("'"&amp;$A13&amp;"'!"&amp;"d12")</f>
        <v>0</v>
      </c>
      <c r="K13" s="202" cm="1">
        <f t="array" aca="1" ref="K13" ca="1">INDIRECT("'"&amp;$A13&amp;"'!"&amp;"d13")</f>
        <v>0</v>
      </c>
      <c r="L13" s="202" cm="1">
        <f t="array" aca="1" ref="L13" ca="1">INDIRECT("'"&amp;$A13&amp;"'!"&amp;"d14")</f>
        <v>0</v>
      </c>
      <c r="M13" s="130" cm="1">
        <f t="array" aca="1" ref="M13" ca="1">INDIRECT("'"&amp;$A13&amp;"'!"&amp;"e27")</f>
        <v>0</v>
      </c>
      <c r="N13" s="130" cm="1">
        <f t="array" aca="1" ref="N13" ca="1">INDIRECT("'"&amp;$A13&amp;"'!"&amp;"f27")*1000000/3412</f>
        <v>0</v>
      </c>
      <c r="O13" s="130" cm="1">
        <f t="array" aca="1" ref="O13" ca="1">INDIRECT("'"&amp;$A13&amp;"'!"&amp;"g27")*1000000/3412</f>
        <v>0</v>
      </c>
      <c r="P13" s="130" cm="1">
        <f t="array" aca="1" ref="P13" ca="1">INDIRECT("'"&amp;$A13&amp;"'!"&amp;"h27")*1000000/3412</f>
        <v>0</v>
      </c>
      <c r="Q13" s="130" cm="1">
        <f t="array" aca="1" ref="Q13" ca="1">INDIRECT("'"&amp;$A13&amp;"'!"&amp;"i27")</f>
        <v>0</v>
      </c>
      <c r="R13" s="131" cm="1">
        <f t="array" aca="1" ref="R13" ca="1">INDIRECT("'"&amp;$A13&amp;"'!"&amp;"d27")</f>
        <v>0</v>
      </c>
      <c r="S13" s="131" cm="1">
        <f t="array" aca="1" ref="S13" ca="1">INDIRECT("'"&amp;$A13&amp;"'!"&amp;"j27")</f>
        <v>0</v>
      </c>
      <c r="T13" s="130" t="e" cm="1">
        <f t="array" aca="1" ref="T13" ca="1">INDIRECT("'"&amp;$A13&amp;"'!"&amp;"k27")</f>
        <v>#REF!</v>
      </c>
      <c r="U13" s="206" t="str" cm="1">
        <f t="array" aca="1" ref="U13" ca="1">INDIRECT("'"&amp;$A13&amp;"'!"&amp;"l27")</f>
        <v/>
      </c>
    </row>
    <row r="14" spans="1:24" x14ac:dyDescent="0.35">
      <c r="A14" s="207" t="s">
        <v>217</v>
      </c>
      <c r="B14" s="207" cm="1">
        <f t="array" aca="1" ref="B14" ca="1">INDIRECT("'"&amp;$A14&amp;"'!"&amp;"d4")</f>
        <v>0</v>
      </c>
      <c r="C14" s="210" cm="1">
        <f t="array" aca="1" ref="C14" ca="1">INDIRECT("'"&amp;$A14&amp;"'!"&amp;"d7")</f>
        <v>0</v>
      </c>
      <c r="D14" s="210" cm="1">
        <f t="array" aca="1" ref="D14" ca="1">INDIRECT("'"&amp;$A14&amp;"'!"&amp;"d8")</f>
        <v>0</v>
      </c>
      <c r="E14" s="210" cm="1">
        <f t="array" aca="1" ref="E14" ca="1">INDIRECT("'"&amp;$A14&amp;"'!"&amp;"d9")</f>
        <v>0</v>
      </c>
      <c r="F14" s="210" cm="1">
        <f t="array" aca="1" ref="F14" ca="1">INDIRECT("'"&amp;$A14&amp;"'!"&amp;"d6")</f>
        <v>0</v>
      </c>
      <c r="G14" s="210" cm="1">
        <f t="array" aca="1" ref="G14" ca="1">INDIRECT("'"&amp;$A14&amp;"'!"&amp;"d10")</f>
        <v>0</v>
      </c>
      <c r="H14" s="210" cm="1">
        <f t="array" aca="1" ref="H14" ca="1">INDIRECT("'"&amp;$A14&amp;"'!"&amp;"d11")</f>
        <v>0</v>
      </c>
      <c r="I14" s="210" cm="1">
        <f t="array" aca="1" ref="I14" ca="1">INDIRECT("'"&amp;$A14&amp;"'!"&amp;"c22")</f>
        <v>0</v>
      </c>
      <c r="J14" s="210" cm="1">
        <f t="array" aca="1" ref="J14" ca="1">INDIRECT("'"&amp;$A14&amp;"'!"&amp;"d12")</f>
        <v>0</v>
      </c>
      <c r="K14" s="211" cm="1">
        <f t="array" aca="1" ref="K14" ca="1">INDIRECT("'"&amp;$A14&amp;"'!"&amp;"d13")</f>
        <v>0</v>
      </c>
      <c r="L14" s="211" cm="1">
        <f t="array" aca="1" ref="L14" ca="1">INDIRECT("'"&amp;$A14&amp;"'!"&amp;"d14")</f>
        <v>0</v>
      </c>
      <c r="M14" s="157" cm="1">
        <f t="array" aca="1" ref="M14" ca="1">INDIRECT("'"&amp;$A14&amp;"'!"&amp;"e27")</f>
        <v>0</v>
      </c>
      <c r="N14" s="157" cm="1">
        <f t="array" aca="1" ref="N14" ca="1">INDIRECT("'"&amp;$A14&amp;"'!"&amp;"f27")*1000000/3412</f>
        <v>0</v>
      </c>
      <c r="O14" s="157" cm="1">
        <f t="array" aca="1" ref="O14" ca="1">INDIRECT("'"&amp;$A14&amp;"'!"&amp;"g27")*1000000/3412</f>
        <v>0</v>
      </c>
      <c r="P14" s="157" cm="1">
        <f t="array" aca="1" ref="P14" ca="1">INDIRECT("'"&amp;$A14&amp;"'!"&amp;"h27")*1000000/3412</f>
        <v>0</v>
      </c>
      <c r="Q14" s="157" cm="1">
        <f t="array" aca="1" ref="Q14" ca="1">INDIRECT("'"&amp;$A14&amp;"'!"&amp;"i27")</f>
        <v>0</v>
      </c>
      <c r="R14" s="208" cm="1">
        <f t="array" aca="1" ref="R14" ca="1">INDIRECT("'"&amp;$A14&amp;"'!"&amp;"d27")</f>
        <v>0</v>
      </c>
      <c r="S14" s="208" cm="1">
        <f t="array" aca="1" ref="S14" ca="1">INDIRECT("'"&amp;$A14&amp;"'!"&amp;"j27")</f>
        <v>0</v>
      </c>
      <c r="T14" s="157" t="e" cm="1">
        <f t="array" aca="1" ref="T14" ca="1">INDIRECT("'"&amp;$A14&amp;"'!"&amp;"k27")</f>
        <v>#REF!</v>
      </c>
      <c r="U14" s="212" t="str" cm="1">
        <f t="array" aca="1" ref="U14" ca="1">INDIRECT("'"&amp;$A14&amp;"'!"&amp;"l27")</f>
        <v/>
      </c>
    </row>
    <row r="15" spans="1:24" x14ac:dyDescent="0.35">
      <c r="A15" s="129" t="s">
        <v>218</v>
      </c>
      <c r="B15" s="129" cm="1">
        <f t="array" aca="1" ref="B15" ca="1">INDIRECT("'"&amp;$A15&amp;"'!"&amp;"d4")</f>
        <v>0</v>
      </c>
      <c r="C15" s="188" cm="1">
        <f t="array" aca="1" ref="C15" ca="1">INDIRECT("'"&amp;$A15&amp;"'!"&amp;"d7")</f>
        <v>0</v>
      </c>
      <c r="D15" s="188" cm="1">
        <f t="array" aca="1" ref="D15" ca="1">INDIRECT("'"&amp;$A15&amp;"'!"&amp;"d8")</f>
        <v>0</v>
      </c>
      <c r="E15" s="188" cm="1">
        <f t="array" aca="1" ref="E15" ca="1">INDIRECT("'"&amp;$A15&amp;"'!"&amp;"d9")</f>
        <v>0</v>
      </c>
      <c r="F15" s="188" cm="1">
        <f t="array" aca="1" ref="F15" ca="1">INDIRECT("'"&amp;$A15&amp;"'!"&amp;"d6")</f>
        <v>0</v>
      </c>
      <c r="G15" s="188" cm="1">
        <f t="array" aca="1" ref="G15" ca="1">INDIRECT("'"&amp;$A15&amp;"'!"&amp;"d10")</f>
        <v>0</v>
      </c>
      <c r="H15" s="188" cm="1">
        <f t="array" aca="1" ref="H15" ca="1">INDIRECT("'"&amp;$A15&amp;"'!"&amp;"d11")</f>
        <v>0</v>
      </c>
      <c r="I15" s="188" cm="1">
        <f t="array" aca="1" ref="I15" ca="1">INDIRECT("'"&amp;$A15&amp;"'!"&amp;"c22")</f>
        <v>0</v>
      </c>
      <c r="J15" s="188" cm="1">
        <f t="array" aca="1" ref="J15" ca="1">INDIRECT("'"&amp;$A15&amp;"'!"&amp;"d12")</f>
        <v>0</v>
      </c>
      <c r="K15" s="202" cm="1">
        <f t="array" aca="1" ref="K15" ca="1">INDIRECT("'"&amp;$A15&amp;"'!"&amp;"d13")</f>
        <v>0</v>
      </c>
      <c r="L15" s="202" cm="1">
        <f t="array" aca="1" ref="L15" ca="1">INDIRECT("'"&amp;$A15&amp;"'!"&amp;"d14")</f>
        <v>0</v>
      </c>
      <c r="M15" s="130" cm="1">
        <f t="array" aca="1" ref="M15" ca="1">INDIRECT("'"&amp;$A15&amp;"'!"&amp;"e27")</f>
        <v>0</v>
      </c>
      <c r="N15" s="130" cm="1">
        <f t="array" aca="1" ref="N15" ca="1">INDIRECT("'"&amp;$A15&amp;"'!"&amp;"f27")*1000000/3412</f>
        <v>0</v>
      </c>
      <c r="O15" s="130" cm="1">
        <f t="array" aca="1" ref="O15" ca="1">INDIRECT("'"&amp;$A15&amp;"'!"&amp;"g27")*1000000/3412</f>
        <v>0</v>
      </c>
      <c r="P15" s="130" cm="1">
        <f t="array" aca="1" ref="P15" ca="1">INDIRECT("'"&amp;$A15&amp;"'!"&amp;"h27")*1000000/3412</f>
        <v>0</v>
      </c>
      <c r="Q15" s="130" cm="1">
        <f t="array" aca="1" ref="Q15" ca="1">INDIRECT("'"&amp;$A15&amp;"'!"&amp;"i27")</f>
        <v>0</v>
      </c>
      <c r="R15" s="131" cm="1">
        <f t="array" aca="1" ref="R15" ca="1">INDIRECT("'"&amp;$A15&amp;"'!"&amp;"d27")</f>
        <v>0</v>
      </c>
      <c r="S15" s="131" cm="1">
        <f t="array" aca="1" ref="S15" ca="1">INDIRECT("'"&amp;$A15&amp;"'!"&amp;"j27")</f>
        <v>0</v>
      </c>
      <c r="T15" s="130" t="e" cm="1">
        <f t="array" aca="1" ref="T15" ca="1">INDIRECT("'"&amp;$A15&amp;"'!"&amp;"k27")</f>
        <v>#REF!</v>
      </c>
      <c r="U15" s="206" t="str" cm="1">
        <f t="array" aca="1" ref="U15" ca="1">INDIRECT("'"&amp;$A15&amp;"'!"&amp;"l27")</f>
        <v/>
      </c>
    </row>
    <row r="16" spans="1:24" x14ac:dyDescent="0.35">
      <c r="A16" s="207" t="s">
        <v>219</v>
      </c>
      <c r="B16" s="207" cm="1">
        <f t="array" aca="1" ref="B16" ca="1">INDIRECT("'"&amp;$A16&amp;"'!"&amp;"d4")</f>
        <v>0</v>
      </c>
      <c r="C16" s="210" cm="1">
        <f t="array" aca="1" ref="C16" ca="1">INDIRECT("'"&amp;$A16&amp;"'!"&amp;"d7")</f>
        <v>0</v>
      </c>
      <c r="D16" s="210" cm="1">
        <f t="array" aca="1" ref="D16" ca="1">INDIRECT("'"&amp;$A16&amp;"'!"&amp;"d8")</f>
        <v>0</v>
      </c>
      <c r="E16" s="210" cm="1">
        <f t="array" aca="1" ref="E16" ca="1">INDIRECT("'"&amp;$A16&amp;"'!"&amp;"d9")</f>
        <v>0</v>
      </c>
      <c r="F16" s="210" cm="1">
        <f t="array" aca="1" ref="F16" ca="1">INDIRECT("'"&amp;$A16&amp;"'!"&amp;"d6")</f>
        <v>0</v>
      </c>
      <c r="G16" s="210" cm="1">
        <f t="array" aca="1" ref="G16" ca="1">INDIRECT("'"&amp;$A16&amp;"'!"&amp;"d10")</f>
        <v>0</v>
      </c>
      <c r="H16" s="210" cm="1">
        <f t="array" aca="1" ref="H16" ca="1">INDIRECT("'"&amp;$A16&amp;"'!"&amp;"d11")</f>
        <v>0</v>
      </c>
      <c r="I16" s="210" cm="1">
        <f t="array" aca="1" ref="I16" ca="1">INDIRECT("'"&amp;$A16&amp;"'!"&amp;"c22")</f>
        <v>0</v>
      </c>
      <c r="J16" s="210" cm="1">
        <f t="array" aca="1" ref="J16" ca="1">INDIRECT("'"&amp;$A16&amp;"'!"&amp;"d12")</f>
        <v>0</v>
      </c>
      <c r="K16" s="211" cm="1">
        <f t="array" aca="1" ref="K16" ca="1">INDIRECT("'"&amp;$A16&amp;"'!"&amp;"d13")</f>
        <v>0</v>
      </c>
      <c r="L16" s="211" cm="1">
        <f t="array" aca="1" ref="L16" ca="1">INDIRECT("'"&amp;$A16&amp;"'!"&amp;"d14")</f>
        <v>0</v>
      </c>
      <c r="M16" s="157" cm="1">
        <f t="array" aca="1" ref="M16" ca="1">INDIRECT("'"&amp;$A16&amp;"'!"&amp;"e27")</f>
        <v>0</v>
      </c>
      <c r="N16" s="157" cm="1">
        <f t="array" aca="1" ref="N16" ca="1">INDIRECT("'"&amp;$A16&amp;"'!"&amp;"f27")*1000000/3412</f>
        <v>0</v>
      </c>
      <c r="O16" s="157" cm="1">
        <f t="array" aca="1" ref="O16" ca="1">INDIRECT("'"&amp;$A16&amp;"'!"&amp;"g27")*1000000/3412</f>
        <v>0</v>
      </c>
      <c r="P16" s="157" cm="1">
        <f t="array" aca="1" ref="P16" ca="1">INDIRECT("'"&amp;$A16&amp;"'!"&amp;"h27")*1000000/3412</f>
        <v>0</v>
      </c>
      <c r="Q16" s="157" cm="1">
        <f t="array" aca="1" ref="Q16" ca="1">INDIRECT("'"&amp;$A16&amp;"'!"&amp;"i27")</f>
        <v>0</v>
      </c>
      <c r="R16" s="208" cm="1">
        <f t="array" aca="1" ref="R16" ca="1">INDIRECT("'"&amp;$A16&amp;"'!"&amp;"d27")</f>
        <v>0</v>
      </c>
      <c r="S16" s="208" cm="1">
        <f t="array" aca="1" ref="S16" ca="1">INDIRECT("'"&amp;$A16&amp;"'!"&amp;"j27")</f>
        <v>0</v>
      </c>
      <c r="T16" s="157" t="e" cm="1">
        <f t="array" aca="1" ref="T16" ca="1">INDIRECT("'"&amp;$A16&amp;"'!"&amp;"k27")</f>
        <v>#REF!</v>
      </c>
      <c r="U16" s="212" t="str" cm="1">
        <f t="array" aca="1" ref="U16" ca="1">INDIRECT("'"&amp;$A16&amp;"'!"&amp;"l27")</f>
        <v/>
      </c>
    </row>
    <row r="17" spans="1:21" x14ac:dyDescent="0.35">
      <c r="A17" s="129" t="s">
        <v>220</v>
      </c>
      <c r="B17" s="129" cm="1">
        <f t="array" aca="1" ref="B17" ca="1">INDIRECT("'"&amp;$A17&amp;"'!"&amp;"d4")</f>
        <v>0</v>
      </c>
      <c r="C17" s="188" cm="1">
        <f t="array" aca="1" ref="C17" ca="1">INDIRECT("'"&amp;$A17&amp;"'!"&amp;"d7")</f>
        <v>0</v>
      </c>
      <c r="D17" s="188" cm="1">
        <f t="array" aca="1" ref="D17" ca="1">INDIRECT("'"&amp;$A17&amp;"'!"&amp;"d8")</f>
        <v>0</v>
      </c>
      <c r="E17" s="188" cm="1">
        <f t="array" aca="1" ref="E17" ca="1">INDIRECT("'"&amp;$A17&amp;"'!"&amp;"d9")</f>
        <v>0</v>
      </c>
      <c r="F17" s="188" cm="1">
        <f t="array" aca="1" ref="F17" ca="1">INDIRECT("'"&amp;$A17&amp;"'!"&amp;"d6")</f>
        <v>0</v>
      </c>
      <c r="G17" s="188" cm="1">
        <f t="array" aca="1" ref="G17" ca="1">INDIRECT("'"&amp;$A17&amp;"'!"&amp;"d10")</f>
        <v>0</v>
      </c>
      <c r="H17" s="188" cm="1">
        <f t="array" aca="1" ref="H17" ca="1">INDIRECT("'"&amp;$A17&amp;"'!"&amp;"d11")</f>
        <v>0</v>
      </c>
      <c r="I17" s="188" cm="1">
        <f t="array" aca="1" ref="I17" ca="1">INDIRECT("'"&amp;$A17&amp;"'!"&amp;"c22")</f>
        <v>0</v>
      </c>
      <c r="J17" s="188" cm="1">
        <f t="array" aca="1" ref="J17" ca="1">INDIRECT("'"&amp;$A17&amp;"'!"&amp;"d12")</f>
        <v>0</v>
      </c>
      <c r="K17" s="202" cm="1">
        <f t="array" aca="1" ref="K17" ca="1">INDIRECT("'"&amp;$A17&amp;"'!"&amp;"d13")</f>
        <v>0</v>
      </c>
      <c r="L17" s="202" cm="1">
        <f t="array" aca="1" ref="L17" ca="1">INDIRECT("'"&amp;$A17&amp;"'!"&amp;"d14")</f>
        <v>0</v>
      </c>
      <c r="M17" s="130" cm="1">
        <f t="array" aca="1" ref="M17" ca="1">INDIRECT("'"&amp;$A17&amp;"'!"&amp;"e27")</f>
        <v>0</v>
      </c>
      <c r="N17" s="130" cm="1">
        <f t="array" aca="1" ref="N17" ca="1">INDIRECT("'"&amp;$A17&amp;"'!"&amp;"f27")*1000000/3412</f>
        <v>0</v>
      </c>
      <c r="O17" s="130" cm="1">
        <f t="array" aca="1" ref="O17" ca="1">INDIRECT("'"&amp;$A17&amp;"'!"&amp;"g27")*1000000/3412</f>
        <v>0</v>
      </c>
      <c r="P17" s="130" cm="1">
        <f t="array" aca="1" ref="P17" ca="1">INDIRECT("'"&amp;$A17&amp;"'!"&amp;"h27")*1000000/3412</f>
        <v>0</v>
      </c>
      <c r="Q17" s="130" cm="1">
        <f t="array" aca="1" ref="Q17" ca="1">INDIRECT("'"&amp;$A17&amp;"'!"&amp;"i27")</f>
        <v>0</v>
      </c>
      <c r="R17" s="131" cm="1">
        <f t="array" aca="1" ref="R17" ca="1">INDIRECT("'"&amp;$A17&amp;"'!"&amp;"d27")</f>
        <v>0</v>
      </c>
      <c r="S17" s="131" cm="1">
        <f t="array" aca="1" ref="S17" ca="1">INDIRECT("'"&amp;$A17&amp;"'!"&amp;"j27")</f>
        <v>0</v>
      </c>
      <c r="T17" s="130" t="e" cm="1">
        <f t="array" aca="1" ref="T17" ca="1">INDIRECT("'"&amp;$A17&amp;"'!"&amp;"k27")</f>
        <v>#REF!</v>
      </c>
      <c r="U17" s="206" t="str" cm="1">
        <f t="array" aca="1" ref="U17" ca="1">INDIRECT("'"&amp;$A17&amp;"'!"&amp;"l27")</f>
        <v/>
      </c>
    </row>
    <row r="18" spans="1:21" x14ac:dyDescent="0.35">
      <c r="A18" s="207" t="s">
        <v>221</v>
      </c>
      <c r="B18" s="207" cm="1">
        <f t="array" aca="1" ref="B18" ca="1">INDIRECT("'"&amp;$A18&amp;"'!"&amp;"d4")</f>
        <v>0</v>
      </c>
      <c r="C18" s="210" cm="1">
        <f t="array" aca="1" ref="C18" ca="1">INDIRECT("'"&amp;$A18&amp;"'!"&amp;"d7")</f>
        <v>0</v>
      </c>
      <c r="D18" s="210" cm="1">
        <f t="array" aca="1" ref="D18" ca="1">INDIRECT("'"&amp;$A18&amp;"'!"&amp;"d8")</f>
        <v>0</v>
      </c>
      <c r="E18" s="210" cm="1">
        <f t="array" aca="1" ref="E18" ca="1">INDIRECT("'"&amp;$A18&amp;"'!"&amp;"d9")</f>
        <v>0</v>
      </c>
      <c r="F18" s="210" cm="1">
        <f t="array" aca="1" ref="F18" ca="1">INDIRECT("'"&amp;$A18&amp;"'!"&amp;"d6")</f>
        <v>0</v>
      </c>
      <c r="G18" s="210" cm="1">
        <f t="array" aca="1" ref="G18" ca="1">INDIRECT("'"&amp;$A18&amp;"'!"&amp;"d10")</f>
        <v>0</v>
      </c>
      <c r="H18" s="210" cm="1">
        <f t="array" aca="1" ref="H18" ca="1">INDIRECT("'"&amp;$A18&amp;"'!"&amp;"d11")</f>
        <v>0</v>
      </c>
      <c r="I18" s="210" cm="1">
        <f t="array" aca="1" ref="I18" ca="1">INDIRECT("'"&amp;$A18&amp;"'!"&amp;"c22")</f>
        <v>0</v>
      </c>
      <c r="J18" s="210" cm="1">
        <f t="array" aca="1" ref="J18" ca="1">INDIRECT("'"&amp;$A18&amp;"'!"&amp;"d12")</f>
        <v>0</v>
      </c>
      <c r="K18" s="211" cm="1">
        <f t="array" aca="1" ref="K18" ca="1">INDIRECT("'"&amp;$A18&amp;"'!"&amp;"d13")</f>
        <v>0</v>
      </c>
      <c r="L18" s="211" cm="1">
        <f t="array" aca="1" ref="L18" ca="1">INDIRECT("'"&amp;$A18&amp;"'!"&amp;"d14")</f>
        <v>0</v>
      </c>
      <c r="M18" s="157" cm="1">
        <f t="array" aca="1" ref="M18" ca="1">INDIRECT("'"&amp;$A18&amp;"'!"&amp;"e27")</f>
        <v>0</v>
      </c>
      <c r="N18" s="157" cm="1">
        <f t="array" aca="1" ref="N18" ca="1">INDIRECT("'"&amp;$A18&amp;"'!"&amp;"f27")*1000000/3412</f>
        <v>0</v>
      </c>
      <c r="O18" s="157" cm="1">
        <f t="array" aca="1" ref="O18" ca="1">INDIRECT("'"&amp;$A18&amp;"'!"&amp;"g27")*1000000/3412</f>
        <v>0</v>
      </c>
      <c r="P18" s="157" cm="1">
        <f t="array" aca="1" ref="P18" ca="1">INDIRECT("'"&amp;$A18&amp;"'!"&amp;"h27")*1000000/3412</f>
        <v>0</v>
      </c>
      <c r="Q18" s="157" cm="1">
        <f t="array" aca="1" ref="Q18" ca="1">INDIRECT("'"&amp;$A18&amp;"'!"&amp;"i27")</f>
        <v>0</v>
      </c>
      <c r="R18" s="208" cm="1">
        <f t="array" aca="1" ref="R18" ca="1">INDIRECT("'"&amp;$A18&amp;"'!"&amp;"d27")</f>
        <v>0</v>
      </c>
      <c r="S18" s="208" cm="1">
        <f t="array" aca="1" ref="S18" ca="1">INDIRECT("'"&amp;$A18&amp;"'!"&amp;"j27")</f>
        <v>0</v>
      </c>
      <c r="T18" s="157" t="e" cm="1">
        <f t="array" aca="1" ref="T18" ca="1">INDIRECT("'"&amp;$A18&amp;"'!"&amp;"k27")</f>
        <v>#REF!</v>
      </c>
      <c r="U18" s="212" t="str" cm="1">
        <f t="array" aca="1" ref="U18" ca="1">INDIRECT("'"&amp;$A18&amp;"'!"&amp;"l27")</f>
        <v/>
      </c>
    </row>
    <row r="19" spans="1:21" x14ac:dyDescent="0.35">
      <c r="A19" s="129" t="s">
        <v>222</v>
      </c>
      <c r="B19" s="129" cm="1">
        <f t="array" aca="1" ref="B19" ca="1">INDIRECT("'"&amp;$A19&amp;"'!"&amp;"d4")</f>
        <v>0</v>
      </c>
      <c r="C19" s="188" cm="1">
        <f t="array" aca="1" ref="C19" ca="1">INDIRECT("'"&amp;$A19&amp;"'!"&amp;"d7")</f>
        <v>0</v>
      </c>
      <c r="D19" s="188" cm="1">
        <f t="array" aca="1" ref="D19" ca="1">INDIRECT("'"&amp;$A19&amp;"'!"&amp;"d8")</f>
        <v>0</v>
      </c>
      <c r="E19" s="188" cm="1">
        <f t="array" aca="1" ref="E19" ca="1">INDIRECT("'"&amp;$A19&amp;"'!"&amp;"d9")</f>
        <v>0</v>
      </c>
      <c r="F19" s="188" cm="1">
        <f t="array" aca="1" ref="F19" ca="1">INDIRECT("'"&amp;$A19&amp;"'!"&amp;"d6")</f>
        <v>0</v>
      </c>
      <c r="G19" s="188" cm="1">
        <f t="array" aca="1" ref="G19" ca="1">INDIRECT("'"&amp;$A19&amp;"'!"&amp;"d10")</f>
        <v>0</v>
      </c>
      <c r="H19" s="188" cm="1">
        <f t="array" aca="1" ref="H19" ca="1">INDIRECT("'"&amp;$A19&amp;"'!"&amp;"d11")</f>
        <v>0</v>
      </c>
      <c r="I19" s="188" cm="1">
        <f t="array" aca="1" ref="I19" ca="1">INDIRECT("'"&amp;$A19&amp;"'!"&amp;"c22")</f>
        <v>0</v>
      </c>
      <c r="J19" s="188" cm="1">
        <f t="array" aca="1" ref="J19" ca="1">INDIRECT("'"&amp;$A19&amp;"'!"&amp;"d12")</f>
        <v>0</v>
      </c>
      <c r="K19" s="202" cm="1">
        <f t="array" aca="1" ref="K19" ca="1">INDIRECT("'"&amp;$A19&amp;"'!"&amp;"d13")</f>
        <v>0</v>
      </c>
      <c r="L19" s="202" cm="1">
        <f t="array" aca="1" ref="L19" ca="1">INDIRECT("'"&amp;$A19&amp;"'!"&amp;"d14")</f>
        <v>0</v>
      </c>
      <c r="M19" s="130" cm="1">
        <f t="array" aca="1" ref="M19" ca="1">INDIRECT("'"&amp;$A19&amp;"'!"&amp;"e27")</f>
        <v>0</v>
      </c>
      <c r="N19" s="130" cm="1">
        <f t="array" aca="1" ref="N19" ca="1">INDIRECT("'"&amp;$A19&amp;"'!"&amp;"f27")*1000000/3412</f>
        <v>0</v>
      </c>
      <c r="O19" s="130" cm="1">
        <f t="array" aca="1" ref="O19" ca="1">INDIRECT("'"&amp;$A19&amp;"'!"&amp;"g27")*1000000/3412</f>
        <v>0</v>
      </c>
      <c r="P19" s="130" cm="1">
        <f t="array" aca="1" ref="P19" ca="1">INDIRECT("'"&amp;$A19&amp;"'!"&amp;"h27")*1000000/3412</f>
        <v>0</v>
      </c>
      <c r="Q19" s="130" cm="1">
        <f t="array" aca="1" ref="Q19" ca="1">INDIRECT("'"&amp;$A19&amp;"'!"&amp;"i27")</f>
        <v>0</v>
      </c>
      <c r="R19" s="131" cm="1">
        <f t="array" aca="1" ref="R19" ca="1">INDIRECT("'"&amp;$A19&amp;"'!"&amp;"d27")</f>
        <v>0</v>
      </c>
      <c r="S19" s="131" cm="1">
        <f t="array" aca="1" ref="S19" ca="1">INDIRECT("'"&amp;$A19&amp;"'!"&amp;"j27")</f>
        <v>0</v>
      </c>
      <c r="T19" s="130" t="e" cm="1">
        <f t="array" aca="1" ref="T19" ca="1">INDIRECT("'"&amp;$A19&amp;"'!"&amp;"k27")</f>
        <v>#REF!</v>
      </c>
      <c r="U19" s="206" t="str" cm="1">
        <f t="array" aca="1" ref="U19" ca="1">INDIRECT("'"&amp;$A19&amp;"'!"&amp;"l27")</f>
        <v/>
      </c>
    </row>
    <row r="20" spans="1:21" ht="8.15" customHeight="1" x14ac:dyDescent="0.35">
      <c r="M20"/>
      <c r="N20"/>
      <c r="O20"/>
      <c r="P20"/>
      <c r="Q20"/>
      <c r="R20"/>
      <c r="S20"/>
      <c r="T20"/>
      <c r="U20"/>
    </row>
    <row r="21" spans="1:21" ht="14.15" customHeight="1" x14ac:dyDescent="0.35">
      <c r="K21" t="s">
        <v>223</v>
      </c>
      <c r="M21" s="143">
        <f ca="1">SUM(M5:M19)</f>
        <v>50000</v>
      </c>
      <c r="N21" s="143">
        <f t="shared" ref="N21:T21" ca="1" si="0">SUM(N5:N19)</f>
        <v>73270.80890973036</v>
      </c>
      <c r="O21" s="143">
        <f t="shared" ca="1" si="0"/>
        <v>14654.161781946073</v>
      </c>
      <c r="P21" s="143">
        <f t="shared" ca="1" si="0"/>
        <v>7327.0808909730367</v>
      </c>
      <c r="Q21" s="143">
        <f t="shared" ca="1" si="0"/>
        <v>250</v>
      </c>
      <c r="R21" s="143">
        <f t="shared" ca="1" si="0"/>
        <v>13000</v>
      </c>
      <c r="S21" s="143">
        <f t="shared" ca="1" si="0"/>
        <v>0</v>
      </c>
      <c r="T21" s="143" t="e">
        <f t="shared" ca="1" si="0"/>
        <v>#REF!</v>
      </c>
      <c r="U21" s="143" t="e">
        <f ca="1">R21/S21</f>
        <v>#DIV/0!</v>
      </c>
    </row>
    <row r="22" spans="1:21" x14ac:dyDescent="0.35">
      <c r="M22"/>
      <c r="N22"/>
      <c r="O22"/>
      <c r="P22"/>
      <c r="Q22"/>
      <c r="R22"/>
      <c r="S22"/>
      <c r="T22"/>
      <c r="U22"/>
    </row>
    <row r="23" spans="1:21" ht="21.5" thickBot="1" x14ac:dyDescent="0.55000000000000004">
      <c r="C23" s="3" t="s">
        <v>224</v>
      </c>
      <c r="G23" s="232" t="s">
        <v>225</v>
      </c>
      <c r="M23"/>
      <c r="N23"/>
      <c r="O23"/>
      <c r="P23"/>
      <c r="Q23"/>
      <c r="R23"/>
      <c r="S23"/>
      <c r="T23"/>
      <c r="U23"/>
    </row>
    <row r="24" spans="1:21" ht="28.5" customHeight="1" x14ac:dyDescent="0.35">
      <c r="C24" s="229" t="s">
        <v>226</v>
      </c>
      <c r="D24" s="226" t="s">
        <v>227</v>
      </c>
      <c r="E24" s="227" t="s">
        <v>228</v>
      </c>
      <c r="F24" s="227" t="s">
        <v>229</v>
      </c>
      <c r="G24" s="228" t="s">
        <v>230</v>
      </c>
      <c r="M24"/>
      <c r="N24"/>
      <c r="O24"/>
      <c r="P24"/>
      <c r="Q24"/>
      <c r="R24"/>
      <c r="S24"/>
      <c r="T24"/>
      <c r="U24"/>
    </row>
    <row r="25" spans="1:21" x14ac:dyDescent="0.35">
      <c r="C25" s="221" t="s">
        <v>231</v>
      </c>
      <c r="D25" s="201">
        <f ca="1">SUMIF(C5:C19,"Energy",R5:R19)</f>
        <v>10000</v>
      </c>
      <c r="E25" s="218">
        <f ca="1">SUM(M5:P19)</f>
        <v>145252.05158264947</v>
      </c>
      <c r="F25" s="15"/>
      <c r="G25" s="223">
        <f ca="1">E25/'Building Information'!B48</f>
        <v>0.43648595927185091</v>
      </c>
      <c r="M25"/>
      <c r="N25"/>
      <c r="O25"/>
      <c r="P25"/>
      <c r="Q25"/>
      <c r="R25"/>
      <c r="S25"/>
      <c r="T25"/>
      <c r="U25"/>
    </row>
    <row r="26" spans="1:21" ht="15" thickBot="1" x14ac:dyDescent="0.4">
      <c r="C26" s="222" t="s">
        <v>232</v>
      </c>
      <c r="D26" s="220">
        <f ca="1">SUMIF(C5:C19,"Water",R5:R19)</f>
        <v>3000</v>
      </c>
      <c r="E26" s="190">
        <f ca="1">N14</f>
        <v>0</v>
      </c>
      <c r="F26" s="219">
        <f ca="1">Q21</f>
        <v>250</v>
      </c>
      <c r="G26" s="224">
        <f ca="1">F26/'Building Information'!B49</f>
        <v>1</v>
      </c>
      <c r="M26"/>
      <c r="N26"/>
      <c r="O26"/>
      <c r="P26"/>
      <c r="Q26"/>
      <c r="R26"/>
      <c r="S26"/>
      <c r="T26"/>
      <c r="U26"/>
    </row>
    <row r="27" spans="1:21" x14ac:dyDescent="0.35">
      <c r="G27" s="232"/>
      <c r="M27"/>
      <c r="N27"/>
      <c r="O27"/>
      <c r="P27"/>
      <c r="Q27"/>
      <c r="R27"/>
      <c r="S27"/>
      <c r="T27"/>
      <c r="U27"/>
    </row>
    <row r="28" spans="1:21" x14ac:dyDescent="0.35">
      <c r="M28"/>
      <c r="N28"/>
      <c r="O28"/>
      <c r="P28"/>
      <c r="Q28"/>
      <c r="R28"/>
      <c r="S28"/>
      <c r="T28"/>
      <c r="U28"/>
    </row>
    <row r="29" spans="1:21" x14ac:dyDescent="0.35">
      <c r="M29"/>
      <c r="N29"/>
      <c r="O29"/>
      <c r="P29"/>
      <c r="Q29"/>
      <c r="R29"/>
      <c r="S29"/>
      <c r="T29"/>
      <c r="U29"/>
    </row>
    <row r="30" spans="1:21" x14ac:dyDescent="0.35">
      <c r="M30"/>
      <c r="N30"/>
      <c r="O30"/>
      <c r="P30"/>
      <c r="Q30"/>
      <c r="R30"/>
      <c r="S30"/>
      <c r="T30"/>
      <c r="U30"/>
    </row>
    <row r="31" spans="1:21" x14ac:dyDescent="0.35">
      <c r="M31"/>
      <c r="N31"/>
      <c r="O31"/>
      <c r="P31"/>
      <c r="Q31"/>
      <c r="R31"/>
      <c r="S31"/>
      <c r="T31"/>
      <c r="U31"/>
    </row>
    <row r="32" spans="1:21" x14ac:dyDescent="0.35">
      <c r="M32"/>
      <c r="N32"/>
      <c r="O32"/>
      <c r="P32"/>
      <c r="Q32"/>
      <c r="R32"/>
      <c r="S32"/>
      <c r="T32"/>
      <c r="U32"/>
    </row>
    <row r="33" customFormat="1" x14ac:dyDescent="0.35"/>
    <row r="34" customFormat="1" x14ac:dyDescent="0.35"/>
    <row r="35" customFormat="1" x14ac:dyDescent="0.35"/>
    <row r="36" customFormat="1" x14ac:dyDescent="0.35"/>
    <row r="37" customFormat="1" x14ac:dyDescent="0.35"/>
    <row r="38" customFormat="1" x14ac:dyDescent="0.35"/>
    <row r="39" customFormat="1" x14ac:dyDescent="0.35"/>
    <row r="40" customFormat="1" x14ac:dyDescent="0.35"/>
    <row r="41" customFormat="1" x14ac:dyDescent="0.35"/>
    <row r="42" customFormat="1" x14ac:dyDescent="0.35"/>
    <row r="43" customFormat="1" x14ac:dyDescent="0.35"/>
    <row r="44" customFormat="1" x14ac:dyDescent="0.35"/>
    <row r="45" customFormat="1" x14ac:dyDescent="0.35"/>
    <row r="46" customFormat="1" x14ac:dyDescent="0.35"/>
    <row r="47" customFormat="1" x14ac:dyDescent="0.35"/>
    <row r="48" customFormat="1" x14ac:dyDescent="0.35"/>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sheetData>
  <mergeCells count="18">
    <mergeCell ref="R2:R3"/>
    <mergeCell ref="U2:U3"/>
    <mergeCell ref="I2:I3"/>
    <mergeCell ref="M2:Q2"/>
    <mergeCell ref="A1:U1"/>
    <mergeCell ref="A2:A4"/>
    <mergeCell ref="F2:F4"/>
    <mergeCell ref="C2:C4"/>
    <mergeCell ref="D2:D4"/>
    <mergeCell ref="E2:E4"/>
    <mergeCell ref="B2:B4"/>
    <mergeCell ref="G2:G4"/>
    <mergeCell ref="H2:H4"/>
    <mergeCell ref="J2:J4"/>
    <mergeCell ref="K2:K4"/>
    <mergeCell ref="L2:L4"/>
    <mergeCell ref="S2:S3"/>
    <mergeCell ref="T2:T3"/>
  </mergeCells>
  <phoneticPr fontId="32" type="noConversion"/>
  <conditionalFormatting sqref="G25:G26">
    <cfRule type="dataBar" priority="1">
      <dataBar>
        <cfvo type="min"/>
        <cfvo type="max"/>
        <color rgb="FF63C384"/>
      </dataBar>
      <extLst>
        <ext xmlns:x14="http://schemas.microsoft.com/office/spreadsheetml/2009/9/main" uri="{B025F937-C7B1-47D3-B67F-A62EFF666E3E}">
          <x14:id>{0DF95389-438F-4856-A687-3D77B100B04E}</x14:id>
        </ext>
      </extLst>
    </cfRule>
  </conditionalFormatting>
  <dataValidations count="1">
    <dataValidation type="list" allowBlank="1" showInputMessage="1" showErrorMessage="1" sqref="R24" xr:uid="{B1C0D5F4-17FF-473C-817B-A05E0F303C5E}">
      <formula1>"kWh, gal, kg"</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0DF95389-438F-4856-A687-3D77B100B04E}">
            <x14:dataBar minLength="0" maxLength="100" border="1" negativeBarBorderColorSameAsPositive="0">
              <x14:cfvo type="autoMin"/>
              <x14:cfvo type="autoMax"/>
              <x14:borderColor rgb="FF63C384"/>
              <x14:negativeFillColor rgb="FFFF0000"/>
              <x14:negativeBorderColor rgb="FFFF0000"/>
              <x14:axisColor rgb="FF000000"/>
            </x14:dataBar>
          </x14:cfRule>
          <xm:sqref>G25:G26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EB9F-8BD2-469F-AD12-8E993D4D6DCC}">
  <sheetPr>
    <tabColor theme="3" tint="0.39997558519241921"/>
  </sheetPr>
  <dimension ref="A1:X47"/>
  <sheetViews>
    <sheetView showGridLines="0" topLeftCell="A15"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5" customWidth="1"/>
    <col min="8" max="8" width="13.1796875" customWidth="1"/>
    <col min="9" max="9" width="11" customWidth="1"/>
    <col min="10" max="10" width="13"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7.5"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t="s">
        <v>237</v>
      </c>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t="s">
        <v>240</v>
      </c>
      <c r="E6" s="285"/>
      <c r="F6" s="285"/>
      <c r="G6" s="285"/>
      <c r="H6" s="285"/>
      <c r="M6" s="16"/>
    </row>
    <row r="7" spans="1:24" ht="14.5" customHeight="1" x14ac:dyDescent="0.35">
      <c r="A7" s="286" t="s">
        <v>226</v>
      </c>
      <c r="B7" s="286"/>
      <c r="C7" s="191" t="s">
        <v>241</v>
      </c>
      <c r="D7" s="287" t="s">
        <v>242</v>
      </c>
      <c r="E7" s="287"/>
      <c r="F7" s="287"/>
      <c r="G7" s="287"/>
      <c r="H7" s="287"/>
      <c r="M7" s="16"/>
    </row>
    <row r="8" spans="1:24" x14ac:dyDescent="0.35">
      <c r="A8" s="286"/>
      <c r="B8" s="286"/>
      <c r="C8" s="191" t="s">
        <v>243</v>
      </c>
      <c r="D8" s="287" t="s">
        <v>151</v>
      </c>
      <c r="E8" s="287"/>
      <c r="F8" s="287"/>
      <c r="G8" s="287"/>
      <c r="H8" s="287"/>
      <c r="M8" s="16"/>
      <c r="U8" s="140"/>
    </row>
    <row r="9" spans="1:24" x14ac:dyDescent="0.35">
      <c r="A9" s="286" t="s">
        <v>244</v>
      </c>
      <c r="B9" s="286"/>
      <c r="C9" s="286"/>
      <c r="D9" s="285" t="s">
        <v>245</v>
      </c>
      <c r="E9" s="285"/>
      <c r="F9" s="285"/>
      <c r="G9" s="285"/>
      <c r="H9" s="285"/>
      <c r="M9" s="16"/>
      <c r="U9" s="141"/>
    </row>
    <row r="10" spans="1:24" ht="15" customHeight="1" x14ac:dyDescent="0.35">
      <c r="A10" s="286" t="s">
        <v>188</v>
      </c>
      <c r="B10" s="286"/>
      <c r="C10" s="286"/>
      <c r="D10" s="287" t="s">
        <v>161</v>
      </c>
      <c r="E10" s="287"/>
      <c r="F10" s="287"/>
      <c r="G10" s="287"/>
      <c r="H10" s="287"/>
      <c r="M10" s="16"/>
      <c r="O10" s="141"/>
      <c r="U10" s="142"/>
    </row>
    <row r="11" spans="1:24" ht="15" customHeight="1" x14ac:dyDescent="0.35">
      <c r="A11" s="286" t="s">
        <v>246</v>
      </c>
      <c r="B11" s="286"/>
      <c r="C11" s="286"/>
      <c r="D11" s="287" t="s">
        <v>247</v>
      </c>
      <c r="E11" s="287"/>
      <c r="F11" s="287"/>
      <c r="G11" s="287"/>
      <c r="H11" s="287"/>
      <c r="M11" s="16"/>
    </row>
    <row r="12" spans="1:24" ht="15" customHeight="1" x14ac:dyDescent="0.35">
      <c r="A12" s="286" t="s">
        <v>248</v>
      </c>
      <c r="B12" s="286"/>
      <c r="C12" s="286"/>
      <c r="D12" s="287" t="s">
        <v>249</v>
      </c>
      <c r="E12" s="287"/>
      <c r="F12" s="287"/>
      <c r="G12" s="287"/>
      <c r="H12" s="287"/>
      <c r="M12" s="16"/>
    </row>
    <row r="13" spans="1:24" ht="15" customHeight="1" x14ac:dyDescent="0.35">
      <c r="A13" s="286" t="s">
        <v>250</v>
      </c>
      <c r="B13" s="286"/>
      <c r="C13" s="286"/>
      <c r="D13" s="294">
        <v>46037</v>
      </c>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t="s">
        <v>253</v>
      </c>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v>1</v>
      </c>
      <c r="M20" s="16"/>
    </row>
    <row r="21" spans="1:15" x14ac:dyDescent="0.35">
      <c r="A21" s="282" t="s">
        <v>256</v>
      </c>
      <c r="B21" s="283"/>
      <c r="C21" s="127">
        <v>1</v>
      </c>
      <c r="M21" s="16"/>
      <c r="O21" s="141"/>
    </row>
    <row r="22" spans="1:15" x14ac:dyDescent="0.35">
      <c r="A22" s="282" t="s">
        <v>257</v>
      </c>
      <c r="B22" s="283"/>
      <c r="C22" s="191">
        <f>C20+C21</f>
        <v>2</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v>2500</v>
      </c>
      <c r="B27" s="203">
        <v>2500</v>
      </c>
      <c r="C27" s="203">
        <v>5000</v>
      </c>
      <c r="D27" s="204">
        <f>SUM(A27:C27)</f>
        <v>10000</v>
      </c>
      <c r="E27" s="121">
        <v>50000</v>
      </c>
      <c r="F27" s="121">
        <v>250</v>
      </c>
      <c r="G27" s="121">
        <v>50</v>
      </c>
      <c r="H27" s="121">
        <v>25</v>
      </c>
      <c r="I27" s="121"/>
      <c r="J27" s="145">
        <f>(E27*'Building Information'!E26)+('ECM 1'!F27*'Building Information'!E27)+('ECM 1'!G27*'Building Information'!E28)+('ECM 1'!H27*'Building Information'!E29)+('ECM 1'!I27*'Building Information'!E30)</f>
        <v>0</v>
      </c>
      <c r="K27" s="209" t="e">
        <f>((E27*'Building Information'!B37)+('ECM 1'!F27*'Building Information'!B38)+('ECM 1'!G27*'Building Information'!B40)+('ECM 1'!H27*'Building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276</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278</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280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7" t="s">
        <v>282</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dataConsolidate/>
  <mergeCells count="27">
    <mergeCell ref="A4:C4"/>
    <mergeCell ref="A7:B8"/>
    <mergeCell ref="A5:B6"/>
    <mergeCell ref="D4:H4"/>
    <mergeCell ref="D5:H5"/>
    <mergeCell ref="D6:H6"/>
    <mergeCell ref="D7:H7"/>
    <mergeCell ref="D8:H8"/>
    <mergeCell ref="A16:J17"/>
    <mergeCell ref="A11:C11"/>
    <mergeCell ref="D11:H11"/>
    <mergeCell ref="A12:C12"/>
    <mergeCell ref="D12:H12"/>
    <mergeCell ref="A13:C13"/>
    <mergeCell ref="D13:H13"/>
    <mergeCell ref="D14:H14"/>
    <mergeCell ref="D9:H9"/>
    <mergeCell ref="A14:C14"/>
    <mergeCell ref="A10:C10"/>
    <mergeCell ref="D10:H10"/>
    <mergeCell ref="A9:C9"/>
    <mergeCell ref="E25:I25"/>
    <mergeCell ref="J25:L25"/>
    <mergeCell ref="A20:B20"/>
    <mergeCell ref="A21:B21"/>
    <mergeCell ref="A22:B22"/>
    <mergeCell ref="A25:D25"/>
  </mergeCells>
  <conditionalFormatting sqref="A42:A43">
    <cfRule type="duplicateValues" dxfId="14" priority="1"/>
  </conditionalFormatting>
  <dataValidations count="2">
    <dataValidation type="list" allowBlank="1" showInputMessage="1" showErrorMessage="1" sqref="D7:H7" xr:uid="{4D77D3AE-2933-4DE1-805C-E06512BBF495}">
      <formula1>Category</formula1>
    </dataValidation>
    <dataValidation type="list" allowBlank="1" showInputMessage="1" showErrorMessage="1" sqref="D8:H8" xr:uid="{B0C3BC2E-89E3-440C-B111-4C73B3A6659D}">
      <formula1>INDIRECT(D7)</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0ED2418-FD67-4140-B9C5-A2920E8E3F10}">
          <x14:formula1>
            <xm:f>Lists!$G$3:$G$4</xm:f>
          </x14:formula1>
          <xm:sqref>J7</xm:sqref>
        </x14:dataValidation>
        <x14:dataValidation type="list" allowBlank="1" showInputMessage="1" showErrorMessage="1" xr:uid="{46881699-56AB-4FBB-A24F-5D0F7FF229CC}">
          <x14:formula1>
            <xm:f>Lists!$J$3:$J$11</xm:f>
          </x14:formula1>
          <xm:sqref>D12:H12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CBC8-ECDB-4F34-A956-F618121CBDB9}">
  <sheetPr>
    <tabColor theme="3" tint="0.39997558519241921"/>
  </sheetPr>
  <dimension ref="A1:X47"/>
  <sheetViews>
    <sheetView showGridLines="0" topLeftCell="A22"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t="s">
        <v>283</v>
      </c>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t="s">
        <v>284</v>
      </c>
      <c r="E6" s="285"/>
      <c r="F6" s="285"/>
      <c r="G6" s="285"/>
      <c r="H6" s="285"/>
      <c r="M6" s="16"/>
    </row>
    <row r="7" spans="1:24" ht="14.5" customHeight="1" x14ac:dyDescent="0.35">
      <c r="A7" s="286" t="s">
        <v>226</v>
      </c>
      <c r="B7" s="286"/>
      <c r="C7" s="191" t="s">
        <v>241</v>
      </c>
      <c r="D7" s="287" t="s">
        <v>96</v>
      </c>
      <c r="E7" s="287"/>
      <c r="F7" s="287"/>
      <c r="G7" s="287"/>
      <c r="H7" s="287"/>
      <c r="M7" s="16"/>
    </row>
    <row r="8" spans="1:24" x14ac:dyDescent="0.35">
      <c r="A8" s="286"/>
      <c r="B8" s="286"/>
      <c r="C8" s="191" t="s">
        <v>243</v>
      </c>
      <c r="D8" s="287" t="s">
        <v>285</v>
      </c>
      <c r="E8" s="287"/>
      <c r="F8" s="287"/>
      <c r="G8" s="287"/>
      <c r="H8" s="287"/>
      <c r="M8" s="16"/>
      <c r="U8" s="140"/>
    </row>
    <row r="9" spans="1:24" x14ac:dyDescent="0.35">
      <c r="A9" s="286" t="s">
        <v>244</v>
      </c>
      <c r="B9" s="286"/>
      <c r="C9" s="286"/>
      <c r="D9" s="285" t="s">
        <v>286</v>
      </c>
      <c r="E9" s="285"/>
      <c r="F9" s="285"/>
      <c r="G9" s="285"/>
      <c r="H9" s="285"/>
      <c r="M9" s="16"/>
      <c r="U9" s="141"/>
    </row>
    <row r="10" spans="1:24" ht="15" customHeight="1" x14ac:dyDescent="0.35">
      <c r="A10" s="286" t="s">
        <v>188</v>
      </c>
      <c r="B10" s="286"/>
      <c r="C10" s="286"/>
      <c r="D10" s="287" t="s">
        <v>247</v>
      </c>
      <c r="E10" s="287"/>
      <c r="F10" s="287"/>
      <c r="G10" s="287"/>
      <c r="H10" s="287"/>
      <c r="M10" s="16"/>
      <c r="O10" s="141"/>
      <c r="U10" s="142"/>
    </row>
    <row r="11" spans="1:24" ht="15" customHeight="1" x14ac:dyDescent="0.35">
      <c r="A11" s="286" t="s">
        <v>246</v>
      </c>
      <c r="B11" s="286"/>
      <c r="C11" s="286"/>
      <c r="D11" s="287" t="s">
        <v>247</v>
      </c>
      <c r="E11" s="287"/>
      <c r="F11" s="287"/>
      <c r="G11" s="287"/>
      <c r="H11" s="287"/>
      <c r="M11" s="16"/>
    </row>
    <row r="12" spans="1:24" ht="15" customHeight="1" x14ac:dyDescent="0.35">
      <c r="A12" s="286" t="s">
        <v>248</v>
      </c>
      <c r="B12" s="286"/>
      <c r="C12" s="286"/>
      <c r="D12" s="287" t="s">
        <v>249</v>
      </c>
      <c r="E12" s="287"/>
      <c r="F12" s="287"/>
      <c r="G12" s="287"/>
      <c r="H12" s="287"/>
      <c r="M12" s="16"/>
    </row>
    <row r="13" spans="1:24" ht="15" customHeight="1" x14ac:dyDescent="0.35">
      <c r="A13" s="286" t="s">
        <v>250</v>
      </c>
      <c r="B13" s="286"/>
      <c r="C13" s="286"/>
      <c r="D13" s="294">
        <v>46174</v>
      </c>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t="s">
        <v>287</v>
      </c>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v>2</v>
      </c>
      <c r="M20" s="16"/>
    </row>
    <row r="21" spans="1:15" x14ac:dyDescent="0.35">
      <c r="A21" s="282" t="s">
        <v>256</v>
      </c>
      <c r="B21" s="283"/>
      <c r="C21" s="127">
        <v>2</v>
      </c>
      <c r="M21" s="16"/>
      <c r="O21" s="141"/>
    </row>
    <row r="22" spans="1:15" x14ac:dyDescent="0.35">
      <c r="A22" s="282" t="s">
        <v>257</v>
      </c>
      <c r="B22" s="283"/>
      <c r="C22" s="191">
        <f>C20+C21</f>
        <v>4</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v>1000</v>
      </c>
      <c r="B27" s="203"/>
      <c r="C27" s="203">
        <v>2000</v>
      </c>
      <c r="D27" s="204">
        <f>SUM(A27:C27)</f>
        <v>3000</v>
      </c>
      <c r="E27" s="121"/>
      <c r="F27" s="121"/>
      <c r="G27" s="121"/>
      <c r="H27" s="121"/>
      <c r="I27" s="121">
        <v>250</v>
      </c>
      <c r="J27" s="145">
        <f>(E27*'Building Information'!E26)+('ECM 2'!F27*'Building Information'!E27)+('ECM 2'!G27*'Building Information'!E28)+('ECM 2'!H27*'Building Information'!E29)+('ECM 2'!I27*'Building Information'!E30)</f>
        <v>0</v>
      </c>
      <c r="K27" s="209" t="e">
        <f>((E27*'Building Information'!B37)+('ECM 2'!F27*'Building Information'!B38)+('ECM 2'!G27*'Building Information'!B40)+('ECM 2'!H27*'Building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13" priority="1"/>
  </conditionalFormatting>
  <dataValidations count="2">
    <dataValidation type="list" allowBlank="1" showInputMessage="1" showErrorMessage="1" sqref="D8:H8" xr:uid="{88006791-EA31-4FF1-98CD-AA849E371DE3}">
      <formula1>INDIRECT(D7)</formula1>
    </dataValidation>
    <dataValidation type="list" allowBlank="1" showInputMessage="1" showErrorMessage="1" sqref="D7:H7" xr:uid="{68A9644F-9998-4128-B3DE-054D9E35A67A}">
      <formula1>Category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DCE3AED-A987-46DF-9309-025627DFC230}">
          <x14:formula1>
            <xm:f>Lists!$J$3:$J$11</xm:f>
          </x14:formula1>
          <xm:sqref>D12:H12</xm:sqref>
        </x14:dataValidation>
        <x14:dataValidation type="list" allowBlank="1" showInputMessage="1" showErrorMessage="1" xr:uid="{78E87CAD-A9E7-45C3-84BC-50E90F92B009}">
          <x14:formula1>
            <xm:f>Lists!$G$3:$G$4</xm:f>
          </x14:formula1>
          <xm:sqref>J7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FE85-67A3-4A92-9DBE-4DCF9563EC1F}">
  <sheetPr>
    <tabColor theme="3" tint="0.39997558519241921"/>
  </sheetPr>
  <dimension ref="A1:X47"/>
  <sheetViews>
    <sheetView showGridLines="0" topLeftCell="A23" workbookViewId="0">
      <selection activeCell="L27" sqref="L27"/>
    </sheetView>
  </sheetViews>
  <sheetFormatPr defaultRowHeight="14.5" x14ac:dyDescent="0.35"/>
  <cols>
    <col min="1" max="1" width="12.1796875" customWidth="1"/>
    <col min="2" max="2" width="11.1796875" customWidth="1"/>
    <col min="3" max="4" width="12.54296875" bestFit="1" customWidth="1"/>
    <col min="5" max="5" width="10.81640625" customWidth="1"/>
    <col min="6" max="6" width="12.81640625" customWidth="1"/>
    <col min="7" max="7" width="11.453125" customWidth="1"/>
    <col min="8" max="8" width="13" customWidth="1"/>
    <col min="9" max="9" width="10.1796875" customWidth="1"/>
    <col min="10" max="10" width="11.54296875" customWidth="1"/>
    <col min="11" max="11" width="14.26953125" customWidth="1"/>
    <col min="14" max="14" width="19.7265625" customWidth="1"/>
    <col min="15" max="15" width="12.1796875" bestFit="1" customWidth="1"/>
    <col min="20" max="20" width="17.81640625" bestFit="1" customWidth="1"/>
    <col min="21" max="21" width="12.7265625" bestFit="1" customWidth="1"/>
  </cols>
  <sheetData>
    <row r="1" spans="1:24" ht="23.5" x14ac:dyDescent="0.55000000000000004">
      <c r="A1" s="136" t="s">
        <v>233</v>
      </c>
      <c r="B1" s="137"/>
      <c r="C1" s="137"/>
      <c r="D1" s="137"/>
      <c r="E1" s="137"/>
    </row>
    <row r="2" spans="1:24" ht="13" customHeight="1" x14ac:dyDescent="0.35"/>
    <row r="3" spans="1:24" ht="18.5" x14ac:dyDescent="0.45">
      <c r="A3" s="9" t="s">
        <v>234</v>
      </c>
      <c r="D3" s="7"/>
      <c r="E3" s="7"/>
      <c r="F3" s="7"/>
      <c r="G3" s="7"/>
      <c r="H3" s="7"/>
      <c r="M3" s="16"/>
      <c r="N3" s="205" t="s">
        <v>235</v>
      </c>
      <c r="O3" s="196"/>
      <c r="P3" s="196"/>
      <c r="Q3" s="196"/>
      <c r="R3" s="196"/>
      <c r="S3" s="196"/>
      <c r="T3" s="196"/>
      <c r="U3" s="196"/>
      <c r="V3" s="196"/>
      <c r="W3" s="196"/>
    </row>
    <row r="4" spans="1:24" x14ac:dyDescent="0.35">
      <c r="A4" s="286" t="s">
        <v>236</v>
      </c>
      <c r="B4" s="286"/>
      <c r="C4" s="286"/>
      <c r="D4" s="285"/>
      <c r="E4" s="285"/>
      <c r="F4" s="285"/>
      <c r="G4" s="285"/>
      <c r="H4" s="285"/>
      <c r="L4" s="138"/>
      <c r="M4" s="158"/>
      <c r="Q4" s="138"/>
      <c r="R4" s="138"/>
      <c r="S4" s="138"/>
      <c r="T4" s="139"/>
      <c r="V4" s="138"/>
      <c r="W4" s="138"/>
      <c r="X4" s="138"/>
    </row>
    <row r="5" spans="1:24" ht="16" customHeight="1" x14ac:dyDescent="0.35">
      <c r="A5" s="286" t="s">
        <v>238</v>
      </c>
      <c r="B5" s="286"/>
      <c r="C5" s="191" t="s">
        <v>114</v>
      </c>
      <c r="D5" s="295" t="str">
        <f>CONCATENATE('Building Information'!B5)</f>
        <v/>
      </c>
      <c r="E5" s="295"/>
      <c r="F5" s="295"/>
      <c r="G5" s="295"/>
      <c r="H5" s="295"/>
      <c r="M5" s="16"/>
      <c r="N5" s="138"/>
      <c r="O5" s="138"/>
      <c r="T5" s="197"/>
    </row>
    <row r="6" spans="1:24" ht="14.5" customHeight="1" x14ac:dyDescent="0.35">
      <c r="A6" s="286"/>
      <c r="B6" s="286"/>
      <c r="C6" s="191" t="s">
        <v>239</v>
      </c>
      <c r="D6" s="285"/>
      <c r="E6" s="285"/>
      <c r="F6" s="285"/>
      <c r="G6" s="285"/>
      <c r="H6" s="285"/>
      <c r="M6" s="16"/>
    </row>
    <row r="7" spans="1:24" ht="14.5" customHeight="1" x14ac:dyDescent="0.35">
      <c r="A7" s="286" t="s">
        <v>226</v>
      </c>
      <c r="B7" s="286"/>
      <c r="C7" s="191" t="s">
        <v>241</v>
      </c>
      <c r="D7" s="287"/>
      <c r="E7" s="287"/>
      <c r="F7" s="287"/>
      <c r="G7" s="287"/>
      <c r="H7" s="287"/>
      <c r="M7" s="16"/>
    </row>
    <row r="8" spans="1:24" x14ac:dyDescent="0.35">
      <c r="A8" s="286"/>
      <c r="B8" s="286"/>
      <c r="C8" s="191" t="s">
        <v>243</v>
      </c>
      <c r="D8" s="287"/>
      <c r="E8" s="287"/>
      <c r="F8" s="287"/>
      <c r="G8" s="287"/>
      <c r="H8" s="287"/>
      <c r="M8" s="16"/>
      <c r="U8" s="140"/>
    </row>
    <row r="9" spans="1:24" x14ac:dyDescent="0.35">
      <c r="A9" s="286" t="s">
        <v>244</v>
      </c>
      <c r="B9" s="286"/>
      <c r="C9" s="286"/>
      <c r="D9" s="285"/>
      <c r="E9" s="285"/>
      <c r="F9" s="285"/>
      <c r="G9" s="285"/>
      <c r="H9" s="285"/>
      <c r="M9" s="16"/>
      <c r="U9" s="141"/>
    </row>
    <row r="10" spans="1:24" ht="15" customHeight="1" x14ac:dyDescent="0.35">
      <c r="A10" s="286" t="s">
        <v>188</v>
      </c>
      <c r="B10" s="286"/>
      <c r="C10" s="286"/>
      <c r="D10" s="287"/>
      <c r="E10" s="287"/>
      <c r="F10" s="287"/>
      <c r="G10" s="287"/>
      <c r="H10" s="287"/>
      <c r="M10" s="16"/>
      <c r="O10" s="141"/>
      <c r="U10" s="142"/>
    </row>
    <row r="11" spans="1:24" ht="15" customHeight="1" x14ac:dyDescent="0.35">
      <c r="A11" s="286" t="s">
        <v>246</v>
      </c>
      <c r="B11" s="286"/>
      <c r="C11" s="286"/>
      <c r="D11" s="287"/>
      <c r="E11" s="287"/>
      <c r="F11" s="287"/>
      <c r="G11" s="287"/>
      <c r="H11" s="287"/>
      <c r="M11" s="16"/>
    </row>
    <row r="12" spans="1:24" ht="15" customHeight="1" x14ac:dyDescent="0.35">
      <c r="A12" s="286" t="s">
        <v>248</v>
      </c>
      <c r="B12" s="286"/>
      <c r="C12" s="286"/>
      <c r="D12" s="287"/>
      <c r="E12" s="287"/>
      <c r="F12" s="287"/>
      <c r="G12" s="287"/>
      <c r="H12" s="287"/>
      <c r="M12" s="16"/>
    </row>
    <row r="13" spans="1:24" ht="15" customHeight="1" x14ac:dyDescent="0.35">
      <c r="A13" s="286" t="s">
        <v>250</v>
      </c>
      <c r="B13" s="286"/>
      <c r="C13" s="286"/>
      <c r="D13" s="294"/>
      <c r="E13" s="287"/>
      <c r="F13" s="287"/>
      <c r="G13" s="287"/>
      <c r="H13" s="287"/>
      <c r="M13" s="16"/>
    </row>
    <row r="14" spans="1:24" ht="15" customHeight="1" x14ac:dyDescent="0.35">
      <c r="A14" s="286" t="s">
        <v>251</v>
      </c>
      <c r="B14" s="286"/>
      <c r="C14" s="286"/>
      <c r="D14" s="287"/>
      <c r="E14" s="287"/>
      <c r="F14" s="287"/>
      <c r="G14" s="287"/>
      <c r="H14" s="287"/>
      <c r="M14" s="16"/>
    </row>
    <row r="15" spans="1:24" ht="35.15" customHeight="1" x14ac:dyDescent="0.35">
      <c r="A15" s="9" t="s">
        <v>252</v>
      </c>
      <c r="M15" s="16"/>
    </row>
    <row r="16" spans="1:24" ht="36" customHeight="1" x14ac:dyDescent="0.35">
      <c r="A16" s="288"/>
      <c r="B16" s="289"/>
      <c r="C16" s="289"/>
      <c r="D16" s="289"/>
      <c r="E16" s="289"/>
      <c r="F16" s="289"/>
      <c r="G16" s="289"/>
      <c r="H16" s="289"/>
      <c r="I16" s="289"/>
      <c r="J16" s="290"/>
      <c r="M16" s="16"/>
    </row>
    <row r="17" spans="1:15" ht="18.649999999999999" customHeight="1" x14ac:dyDescent="0.35">
      <c r="A17" s="291"/>
      <c r="B17" s="292"/>
      <c r="C17" s="292"/>
      <c r="D17" s="292"/>
      <c r="E17" s="292"/>
      <c r="F17" s="292"/>
      <c r="G17" s="292"/>
      <c r="H17" s="292"/>
      <c r="I17" s="292"/>
      <c r="J17" s="293"/>
      <c r="M17" s="16"/>
      <c r="O17" s="139"/>
    </row>
    <row r="18" spans="1:15" ht="18.649999999999999" customHeight="1" x14ac:dyDescent="0.35">
      <c r="M18" s="16"/>
      <c r="O18" s="139"/>
    </row>
    <row r="19" spans="1:15" ht="18.649999999999999" customHeight="1" x14ac:dyDescent="0.35">
      <c r="A19" s="9" t="s">
        <v>254</v>
      </c>
      <c r="M19" s="16"/>
      <c r="O19" s="176"/>
    </row>
    <row r="20" spans="1:15" x14ac:dyDescent="0.35">
      <c r="A20" s="282" t="s">
        <v>255</v>
      </c>
      <c r="B20" s="283"/>
      <c r="C20" s="127"/>
      <c r="M20" s="16"/>
    </row>
    <row r="21" spans="1:15" x14ac:dyDescent="0.35">
      <c r="A21" s="282" t="s">
        <v>256</v>
      </c>
      <c r="B21" s="283"/>
      <c r="C21" s="127"/>
      <c r="M21" s="16"/>
      <c r="O21" s="141"/>
    </row>
    <row r="22" spans="1:15" x14ac:dyDescent="0.35">
      <c r="A22" s="282" t="s">
        <v>257</v>
      </c>
      <c r="B22" s="283"/>
      <c r="C22" s="191">
        <f>C20+C21</f>
        <v>0</v>
      </c>
      <c r="M22" s="16"/>
      <c r="O22" s="143"/>
    </row>
    <row r="23" spans="1:15" ht="26.5" customHeight="1" x14ac:dyDescent="0.35">
      <c r="M23" s="16"/>
      <c r="O23" s="144"/>
    </row>
    <row r="24" spans="1:15" x14ac:dyDescent="0.35">
      <c r="A24" s="9" t="s">
        <v>258</v>
      </c>
      <c r="M24" s="16"/>
    </row>
    <row r="25" spans="1:15" x14ac:dyDescent="0.35">
      <c r="A25" s="284" t="s">
        <v>259</v>
      </c>
      <c r="B25" s="284"/>
      <c r="C25" s="284"/>
      <c r="D25" s="284"/>
      <c r="E25" s="278" t="s">
        <v>260</v>
      </c>
      <c r="F25" s="278"/>
      <c r="G25" s="278"/>
      <c r="H25" s="278"/>
      <c r="I25" s="278"/>
      <c r="J25" s="279" t="s">
        <v>261</v>
      </c>
      <c r="K25" s="280"/>
      <c r="L25" s="281"/>
      <c r="M25" s="16"/>
    </row>
    <row r="26" spans="1:15" ht="29" x14ac:dyDescent="0.35">
      <c r="A26" s="192" t="s">
        <v>262</v>
      </c>
      <c r="B26" s="193" t="s">
        <v>263</v>
      </c>
      <c r="C26" s="193" t="s">
        <v>264</v>
      </c>
      <c r="D26" s="192" t="s">
        <v>265</v>
      </c>
      <c r="E26" s="192" t="s">
        <v>266</v>
      </c>
      <c r="F26" s="192" t="s">
        <v>267</v>
      </c>
      <c r="G26" s="192" t="s">
        <v>268</v>
      </c>
      <c r="H26" s="192" t="s">
        <v>269</v>
      </c>
      <c r="I26" s="192" t="s">
        <v>270</v>
      </c>
      <c r="J26" s="192" t="s">
        <v>271</v>
      </c>
      <c r="K26" s="192" t="s">
        <v>272</v>
      </c>
      <c r="L26" s="192" t="s">
        <v>273</v>
      </c>
      <c r="M26" s="16"/>
      <c r="O26" s="108"/>
    </row>
    <row r="27" spans="1:15" x14ac:dyDescent="0.35">
      <c r="A27" s="203"/>
      <c r="B27" s="203"/>
      <c r="C27" s="203"/>
      <c r="D27" s="204">
        <f>SUM(A27:C27)</f>
        <v>0</v>
      </c>
      <c r="E27" s="121"/>
      <c r="F27" s="121"/>
      <c r="G27" s="121"/>
      <c r="H27" s="121"/>
      <c r="I27" s="121"/>
      <c r="J27" s="145">
        <f>(E27*'Building Information'!E26)+('ECM 3'!F27*'Building Information'!E27)+('ECM 3'!G27*'Building Information'!E28)+('ECM 3'!H27*'Building Information'!E29)+('ECM 3'!I27*'Building Information'!E30)</f>
        <v>0</v>
      </c>
      <c r="K27" s="209" t="e">
        <f>((E27*'Building Information'!B37)+('ECM 3'!F27*'Building Information'!B38)+('ECM 3'!G27*'Building Information'!B40)+('ECM 3'!H27*'Building Information'!B39))/1000</f>
        <v>#REF!</v>
      </c>
      <c r="L27" s="195" t="str">
        <f>IF(J27=0,"",D27/J27)</f>
        <v/>
      </c>
      <c r="M27" s="16"/>
      <c r="O27" s="198"/>
    </row>
    <row r="28" spans="1:15" x14ac:dyDescent="0.35">
      <c r="A28" s="146" t="s">
        <v>274</v>
      </c>
      <c r="M28" s="16"/>
    </row>
    <row r="29" spans="1:15" x14ac:dyDescent="0.35">
      <c r="M29" s="16"/>
    </row>
    <row r="30" spans="1:15" x14ac:dyDescent="0.35">
      <c r="A30" s="9" t="s">
        <v>275</v>
      </c>
      <c r="M30" s="16"/>
    </row>
    <row r="31" spans="1:15" x14ac:dyDescent="0.35">
      <c r="A31" s="147" t="s">
        <v>288</v>
      </c>
      <c r="B31" s="13"/>
      <c r="C31" s="13"/>
      <c r="D31" s="13"/>
      <c r="E31" s="13"/>
      <c r="F31" s="13"/>
      <c r="G31" s="13"/>
      <c r="H31" s="13"/>
      <c r="I31" s="13"/>
      <c r="J31" s="12"/>
      <c r="M31" s="16"/>
    </row>
    <row r="32" spans="1:15" x14ac:dyDescent="0.35">
      <c r="A32" s="6"/>
      <c r="B32" s="7"/>
      <c r="C32" s="7"/>
      <c r="D32" s="7"/>
      <c r="E32" s="7"/>
      <c r="F32" s="7"/>
      <c r="G32" s="7"/>
      <c r="H32" s="7"/>
      <c r="I32" s="7"/>
      <c r="J32" s="8"/>
      <c r="M32" s="16"/>
    </row>
    <row r="33" spans="1:22" x14ac:dyDescent="0.35">
      <c r="M33" s="16"/>
    </row>
    <row r="34" spans="1:22" x14ac:dyDescent="0.35">
      <c r="A34" s="9" t="s">
        <v>277</v>
      </c>
      <c r="M34" s="16"/>
    </row>
    <row r="35" spans="1:22" x14ac:dyDescent="0.35">
      <c r="A35" s="147" t="s">
        <v>289</v>
      </c>
      <c r="B35" s="13"/>
      <c r="C35" s="13"/>
      <c r="D35" s="13"/>
      <c r="E35" s="13"/>
      <c r="F35" s="13"/>
      <c r="G35" s="13"/>
      <c r="H35" s="13"/>
      <c r="I35" s="13"/>
      <c r="J35" s="12"/>
      <c r="M35" s="16"/>
    </row>
    <row r="36" spans="1:22" x14ac:dyDescent="0.35">
      <c r="A36" s="6"/>
      <c r="B36" s="7"/>
      <c r="C36" s="7"/>
      <c r="D36" s="7"/>
      <c r="E36" s="7"/>
      <c r="F36" s="7"/>
      <c r="G36" s="7"/>
      <c r="H36" s="7"/>
      <c r="I36" s="7"/>
      <c r="J36" s="8"/>
      <c r="M36" s="16"/>
    </row>
    <row r="37" spans="1:22" x14ac:dyDescent="0.35">
      <c r="M37" s="16"/>
    </row>
    <row r="38" spans="1:22" x14ac:dyDescent="0.35">
      <c r="A38" s="9" t="s">
        <v>279</v>
      </c>
      <c r="M38" s="16"/>
    </row>
    <row r="39" spans="1:22" x14ac:dyDescent="0.35">
      <c r="A39" s="147" t="s">
        <v>290</v>
      </c>
      <c r="B39" s="13"/>
      <c r="C39" s="13"/>
      <c r="D39" s="13"/>
      <c r="E39" s="13"/>
      <c r="F39" s="13"/>
      <c r="G39" s="13"/>
      <c r="H39" s="13"/>
      <c r="I39" s="13"/>
      <c r="J39" s="12"/>
      <c r="M39" s="16"/>
    </row>
    <row r="40" spans="1:22" ht="14.5" customHeight="1" x14ac:dyDescent="0.35">
      <c r="A40" s="6"/>
      <c r="B40" s="7"/>
      <c r="C40" s="7"/>
      <c r="D40" s="7"/>
      <c r="E40" s="7"/>
      <c r="F40" s="7"/>
      <c r="G40" s="7"/>
      <c r="H40" s="7"/>
      <c r="I40" s="7"/>
      <c r="J40" s="8"/>
      <c r="K40" s="152"/>
      <c r="L40" s="152"/>
      <c r="M40" s="199"/>
      <c r="N40" s="152"/>
      <c r="O40" s="152"/>
      <c r="P40" s="152"/>
      <c r="Q40" s="152"/>
      <c r="R40" s="152"/>
      <c r="S40" s="152"/>
      <c r="T40" s="152"/>
      <c r="U40" s="152"/>
      <c r="V40" s="152"/>
    </row>
    <row r="41" spans="1:22" ht="14.5" customHeight="1" x14ac:dyDescent="0.35">
      <c r="M41" s="16"/>
    </row>
    <row r="42" spans="1:22" ht="14.5" customHeight="1" x14ac:dyDescent="0.35">
      <c r="A42" s="148" t="s">
        <v>281</v>
      </c>
      <c r="K42" s="156"/>
      <c r="L42" s="156"/>
      <c r="M42" s="200"/>
      <c r="N42" s="156"/>
    </row>
    <row r="43" spans="1:22" ht="16" x14ac:dyDescent="0.35">
      <c r="A43" s="149" t="s">
        <v>291</v>
      </c>
      <c r="B43" s="150"/>
      <c r="C43" s="150"/>
      <c r="D43" s="150"/>
      <c r="E43" s="150"/>
      <c r="F43" s="150"/>
      <c r="G43" s="150"/>
      <c r="H43" s="150"/>
      <c r="I43" s="150"/>
      <c r="J43" s="151"/>
      <c r="K43" s="156"/>
      <c r="L43" s="156"/>
      <c r="M43" s="200"/>
      <c r="N43" s="156"/>
    </row>
    <row r="44" spans="1:22" ht="16" x14ac:dyDescent="0.35">
      <c r="A44" s="153"/>
      <c r="B44" s="154"/>
      <c r="C44" s="154"/>
      <c r="D44" s="154"/>
      <c r="E44" s="154"/>
      <c r="F44" s="154"/>
      <c r="G44" s="154"/>
      <c r="H44" s="154"/>
      <c r="I44" s="154"/>
      <c r="J44" s="155"/>
      <c r="K44" s="156"/>
      <c r="L44" s="156"/>
      <c r="M44" s="200"/>
      <c r="N44" s="156"/>
    </row>
    <row r="47" spans="1:22" x14ac:dyDescent="0.35">
      <c r="A47" s="148"/>
    </row>
  </sheetData>
  <mergeCells count="27">
    <mergeCell ref="A7:B8"/>
    <mergeCell ref="D7:H7"/>
    <mergeCell ref="D8:H8"/>
    <mergeCell ref="A4:C4"/>
    <mergeCell ref="D4:H4"/>
    <mergeCell ref="A5:B6"/>
    <mergeCell ref="D5:H5"/>
    <mergeCell ref="D6:H6"/>
    <mergeCell ref="A9:C9"/>
    <mergeCell ref="D9:H9"/>
    <mergeCell ref="A10:C10"/>
    <mergeCell ref="D10:H10"/>
    <mergeCell ref="A11:C11"/>
    <mergeCell ref="D11:H11"/>
    <mergeCell ref="A12:C12"/>
    <mergeCell ref="D12:H12"/>
    <mergeCell ref="A13:C13"/>
    <mergeCell ref="D13:H13"/>
    <mergeCell ref="A14:C14"/>
    <mergeCell ref="D14:H14"/>
    <mergeCell ref="A16:J17"/>
    <mergeCell ref="A20:B20"/>
    <mergeCell ref="A21:B21"/>
    <mergeCell ref="A22:B22"/>
    <mergeCell ref="A25:D25"/>
    <mergeCell ref="E25:I25"/>
    <mergeCell ref="J25:L25"/>
  </mergeCells>
  <conditionalFormatting sqref="A42:A43">
    <cfRule type="duplicateValues" dxfId="12" priority="1"/>
  </conditionalFormatting>
  <dataValidations count="2">
    <dataValidation type="list" allowBlank="1" showInputMessage="1" showErrorMessage="1" sqref="D8:H8" xr:uid="{67EBCE05-7A03-45BA-8EDC-84DBE0A92174}">
      <formula1>INDIRECT(D7)</formula1>
    </dataValidation>
    <dataValidation type="list" allowBlank="1" showInputMessage="1" showErrorMessage="1" sqref="D7:H7" xr:uid="{3D1BB427-7432-4B25-AD55-581277CBDFAB}">
      <formula1>Category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2CED74C-C886-4BCD-A739-34F021023364}">
          <x14:formula1>
            <xm:f>Lists!$G$3:$G$4</xm:f>
          </x14:formula1>
          <xm:sqref>J7</xm:sqref>
        </x14:dataValidation>
        <x14:dataValidation type="list" allowBlank="1" showInputMessage="1" showErrorMessage="1" xr:uid="{1FAFB9AC-56F8-4DE5-9507-E7A2F6E72467}">
          <x14:formula1>
            <xm:f>Lists!$J$3:$J$11</xm:f>
          </x14:formula1>
          <xm:sqref>D12:H12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b1e76ff-ba66-403a-80e0-72a9f9b40123">
      <Terms xmlns="http://schemas.microsoft.com/office/infopath/2007/PartnerControls"/>
    </lcf76f155ced4ddcb4097134ff3c332f>
    <TaxCatchAll xmlns="e2df177f-188d-46b7-a757-7a771f26f67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3A281E6A37CB45943564C281732F9E" ma:contentTypeVersion="14" ma:contentTypeDescription="Create a new document." ma:contentTypeScope="" ma:versionID="e11986cc01e5ce99ce6181997efc3c00">
  <xsd:schema xmlns:xsd="http://www.w3.org/2001/XMLSchema" xmlns:xs="http://www.w3.org/2001/XMLSchema" xmlns:p="http://schemas.microsoft.com/office/2006/metadata/properties" xmlns:ns2="1b1e76ff-ba66-403a-80e0-72a9f9b40123" xmlns:ns3="e2df177f-188d-46b7-a757-7a771f26f67e" targetNamespace="http://schemas.microsoft.com/office/2006/metadata/properties" ma:root="true" ma:fieldsID="0504cef7e3eefb7a05395ecb40993553" ns2:_="" ns3:_="">
    <xsd:import namespace="1b1e76ff-ba66-403a-80e0-72a9f9b40123"/>
    <xsd:import namespace="e2df177f-188d-46b7-a757-7a771f26f6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1e76ff-ba66-403a-80e0-72a9f9b401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fe89e70-0365-4596-95bc-ed0240ed214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df177f-188d-46b7-a757-7a771f26f6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32ac2ff-507a-4f85-9b7f-27791d244456}" ma:internalName="TaxCatchAll" ma:showField="CatchAllData" ma:web="e2df177f-188d-46b7-a757-7a771f26f6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6B4FFD-BAF7-4F35-9814-0919BBDAC43D}">
  <ds:schemaRefs>
    <ds:schemaRef ds:uri="http://schemas.microsoft.com/office/2006/metadata/properties"/>
    <ds:schemaRef ds:uri="http://schemas.microsoft.com/office/infopath/2007/PartnerControls"/>
    <ds:schemaRef ds:uri="1b1e76ff-ba66-403a-80e0-72a9f9b40123"/>
    <ds:schemaRef ds:uri="e2df177f-188d-46b7-a757-7a771f26f67e"/>
  </ds:schemaRefs>
</ds:datastoreItem>
</file>

<file path=customXml/itemProps2.xml><?xml version="1.0" encoding="utf-8"?>
<ds:datastoreItem xmlns:ds="http://schemas.openxmlformats.org/officeDocument/2006/customXml" ds:itemID="{08937269-4A42-4F6F-9AF6-425BF9B10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1e76ff-ba66-403a-80e0-72a9f9b40123"/>
    <ds:schemaRef ds:uri="e2df177f-188d-46b7-a757-7a771f26f6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36E0DB-D442-48B8-AA9C-F635F4D9C7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8</vt:i4>
      </vt:variant>
    </vt:vector>
  </HeadingPairs>
  <TitlesOfParts>
    <vt:vector size="32" baseType="lpstr">
      <vt:lpstr>Intro &amp; Instructions</vt:lpstr>
      <vt:lpstr>Building Information</vt:lpstr>
      <vt:lpstr>Utility Load Profiles</vt:lpstr>
      <vt:lpstr>Utility Costs</vt:lpstr>
      <vt:lpstr>Significant Energy Users</vt:lpstr>
      <vt:lpstr>ECM Summary</vt:lpstr>
      <vt:lpstr>ECM 1</vt:lpstr>
      <vt:lpstr>ECM 2</vt:lpstr>
      <vt:lpstr>ECM 3</vt:lpstr>
      <vt:lpstr>ECM 4</vt:lpstr>
      <vt:lpstr>ECM 5</vt:lpstr>
      <vt:lpstr>ECM 6</vt:lpstr>
      <vt:lpstr>ECM 7</vt:lpstr>
      <vt:lpstr>ECM 8</vt:lpstr>
      <vt:lpstr>ECM 9</vt:lpstr>
      <vt:lpstr>ECM 10</vt:lpstr>
      <vt:lpstr>ECM 11</vt:lpstr>
      <vt:lpstr>ECM 12</vt:lpstr>
      <vt:lpstr>ECM 13</vt:lpstr>
      <vt:lpstr>ECM 14</vt:lpstr>
      <vt:lpstr>ECM 15</vt:lpstr>
      <vt:lpstr>Quick Converter</vt:lpstr>
      <vt:lpstr>Lists</vt:lpstr>
      <vt:lpstr>Percent Savings Calcs</vt:lpstr>
      <vt:lpstr>Category</vt:lpstr>
      <vt:lpstr>Energy</vt:lpstr>
      <vt:lpstr>Facility</vt:lpstr>
      <vt:lpstr>Manufacturing</vt:lpstr>
      <vt:lpstr>'Building Information'!Print_Area</vt:lpstr>
      <vt:lpstr>'Intro &amp; Instructions'!Print_Area</vt:lpstr>
      <vt:lpstr>'Significant Energy Users'!Print_Area</vt:lpstr>
      <vt:lpstr>Water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 Tunnessen</dc:creator>
  <cp:keywords/>
  <dc:description/>
  <cp:lastModifiedBy>Sahoo, Aditya Ranjan</cp:lastModifiedBy>
  <cp:revision/>
  <dcterms:created xsi:type="dcterms:W3CDTF">2018-06-06T14:14:15Z</dcterms:created>
  <dcterms:modified xsi:type="dcterms:W3CDTF">2026-01-28T10:24:35Z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0x010100953A281E6A37CB45943564C281732F9E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